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307 (대학혁신지원사업 유아교육과 미래교육 환경구축공사 -\설계도서\건축\"/>
    </mc:Choice>
  </mc:AlternateContent>
  <xr:revisionPtr revIDLastSave="0" documentId="8_{DEA973B0-1403-41A5-A67C-5A120DCF00C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중기단가목록" sheetId="5" state="hidden" r:id="rId4"/>
    <sheet name="중기단가산출서" sheetId="4" state="hidden" r:id="rId5"/>
  </sheets>
  <definedNames>
    <definedName name="_Order1" hidden="1">255</definedName>
    <definedName name="_Order2" hidden="1">255</definedName>
    <definedName name="_xlnm.Print_Area" localSheetId="2">공종별내역서!$A$1:$M$237</definedName>
    <definedName name="_xlnm.Print_Area" localSheetId="1">공종별집계표!$A$1:$M$29</definedName>
    <definedName name="_xlnm.Print_Area" localSheetId="3">중기단가목록!$A$1:$L$4</definedName>
    <definedName name="_xlnm.Print_Area" localSheetId="4">중기단가산출서!$A$1:$F$6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 localSheetId="3">중기단가목록!$1:$3</definedName>
    <definedName name="_xlnm.Print_Titles" localSheetId="4">중기단가산출서!$1:$3</definedName>
  </definedNames>
  <calcPr calcId="191029" iterate="1"/>
</workbook>
</file>

<file path=xl/calcChain.xml><?xml version="1.0" encoding="utf-8"?>
<calcChain xmlns="http://schemas.openxmlformats.org/spreadsheetml/2006/main">
  <c r="H113" i="8" l="1"/>
  <c r="H83" i="8"/>
  <c r="J169" i="8"/>
  <c r="J31" i="8"/>
  <c r="J6" i="8"/>
  <c r="H6" i="8"/>
  <c r="K171" i="8"/>
  <c r="H187" i="8"/>
  <c r="H211" i="8" s="1"/>
  <c r="G18" i="9" s="1"/>
  <c r="H18" i="9" s="1"/>
  <c r="G17" i="9" s="1"/>
  <c r="H17" i="9" s="1"/>
  <c r="H169" i="8"/>
  <c r="H168" i="8"/>
  <c r="J168" i="8"/>
  <c r="H36" i="8"/>
  <c r="H35" i="8"/>
  <c r="H34" i="8"/>
  <c r="J34" i="8"/>
  <c r="H33" i="8"/>
  <c r="J33" i="8"/>
  <c r="J32" i="8"/>
  <c r="H32" i="8"/>
  <c r="F173" i="8"/>
  <c r="H173" i="8"/>
  <c r="J173" i="8"/>
  <c r="K173" i="8"/>
  <c r="H172" i="8"/>
  <c r="J172" i="8"/>
  <c r="H171" i="8"/>
  <c r="J171" i="8"/>
  <c r="H170" i="8"/>
  <c r="J170" i="8"/>
  <c r="F113" i="8"/>
  <c r="F112" i="8"/>
  <c r="H112" i="8"/>
  <c r="F111" i="8"/>
  <c r="H111" i="8"/>
  <c r="F110" i="8"/>
  <c r="H110" i="8"/>
  <c r="F109" i="8"/>
  <c r="H109" i="8"/>
  <c r="F84" i="8"/>
  <c r="H84" i="8"/>
  <c r="F83" i="8"/>
  <c r="H57" i="8"/>
  <c r="H81" i="8" s="1"/>
  <c r="G10" i="9" s="1"/>
  <c r="H10" i="9" s="1"/>
  <c r="J57" i="8"/>
  <c r="J81" i="8" s="1"/>
  <c r="I10" i="9" s="1"/>
  <c r="J10" i="9" s="1"/>
  <c r="F107" i="8" l="1"/>
  <c r="E11" i="9" s="1"/>
  <c r="F11" i="9" s="1"/>
  <c r="H37" i="8"/>
  <c r="H166" i="8"/>
  <c r="J37" i="8"/>
  <c r="J83" i="8"/>
  <c r="L83" i="8" s="1"/>
  <c r="K83" i="8"/>
  <c r="J84" i="8"/>
  <c r="J107" i="8" s="1"/>
  <c r="I11" i="9" s="1"/>
  <c r="J11" i="9" s="1"/>
  <c r="K84" i="8"/>
  <c r="K57" i="8"/>
  <c r="F57" i="8"/>
  <c r="L57" i="8" s="1"/>
  <c r="L81" i="8" s="1"/>
  <c r="F6" i="8"/>
  <c r="L6" i="8" s="1"/>
  <c r="K6" i="8"/>
  <c r="K109" i="8"/>
  <c r="J109" i="8"/>
  <c r="K112" i="8"/>
  <c r="J112" i="8"/>
  <c r="L112" i="8" s="1"/>
  <c r="J110" i="8"/>
  <c r="L110" i="8" s="1"/>
  <c r="K110" i="8"/>
  <c r="K170" i="8"/>
  <c r="F170" i="8"/>
  <c r="L170" i="8" s="1"/>
  <c r="J113" i="8"/>
  <c r="L113" i="8" s="1"/>
  <c r="K113" i="8"/>
  <c r="K172" i="8"/>
  <c r="F172" i="8"/>
  <c r="L172" i="8" s="1"/>
  <c r="J111" i="8"/>
  <c r="L111" i="8" s="1"/>
  <c r="K111" i="8"/>
  <c r="J161" i="8"/>
  <c r="J36" i="8"/>
  <c r="H135" i="8"/>
  <c r="H159" i="8" s="1"/>
  <c r="G14" i="9" s="1"/>
  <c r="H14" i="9" s="1"/>
  <c r="G13" i="9" s="1"/>
  <c r="H13" i="9" s="1"/>
  <c r="H165" i="8"/>
  <c r="L173" i="8"/>
  <c r="F171" i="8"/>
  <c r="L171" i="8" s="1"/>
  <c r="H133" i="8"/>
  <c r="G12" i="9" s="1"/>
  <c r="H12" i="9" s="1"/>
  <c r="L109" i="8"/>
  <c r="F133" i="8"/>
  <c r="E12" i="9" s="1"/>
  <c r="H107" i="8"/>
  <c r="G11" i="9" s="1"/>
  <c r="H11" i="9" s="1"/>
  <c r="J214" i="8"/>
  <c r="J213" i="8"/>
  <c r="J166" i="8"/>
  <c r="J165" i="8"/>
  <c r="H161" i="8"/>
  <c r="J135" i="8"/>
  <c r="J159" i="8" s="1"/>
  <c r="I14" i="9" s="1"/>
  <c r="J14" i="9" s="1"/>
  <c r="I13" i="9" s="1"/>
  <c r="J13" i="9" s="1"/>
  <c r="J5" i="8"/>
  <c r="J29" i="8" s="1"/>
  <c r="I8" i="9" s="1"/>
  <c r="J8" i="9" s="1"/>
  <c r="J187" i="8"/>
  <c r="J211" i="8" s="1"/>
  <c r="I18" i="9" s="1"/>
  <c r="J18" i="9" s="1"/>
  <c r="I17" i="9" s="1"/>
  <c r="J17" i="9" s="1"/>
  <c r="H167" i="8"/>
  <c r="H5" i="8"/>
  <c r="H29" i="8" s="1"/>
  <c r="G8" i="9" s="1"/>
  <c r="H8" i="9" s="1"/>
  <c r="H31" i="8"/>
  <c r="H55" i="8" s="1"/>
  <c r="G9" i="9" s="1"/>
  <c r="H9" i="9" s="1"/>
  <c r="J133" i="8" l="1"/>
  <c r="I12" i="9" s="1"/>
  <c r="J12" i="9" s="1"/>
  <c r="L11" i="9"/>
  <c r="L84" i="8"/>
  <c r="J237" i="8"/>
  <c r="I19" i="9" s="1"/>
  <c r="J19" i="9" s="1"/>
  <c r="F33" i="8"/>
  <c r="L33" i="8" s="1"/>
  <c r="K33" i="8"/>
  <c r="F81" i="8"/>
  <c r="E10" i="9" s="1"/>
  <c r="F10" i="9" s="1"/>
  <c r="L10" i="9" s="1"/>
  <c r="T10" i="9" s="1"/>
  <c r="E27" i="10" s="1"/>
  <c r="K31" i="8"/>
  <c r="F31" i="8"/>
  <c r="F35" i="8"/>
  <c r="L133" i="8"/>
  <c r="F168" i="8"/>
  <c r="L168" i="8" s="1"/>
  <c r="K168" i="8"/>
  <c r="J167" i="8"/>
  <c r="K11" i="9"/>
  <c r="K34" i="8"/>
  <c r="F34" i="8"/>
  <c r="L34" i="8" s="1"/>
  <c r="L107" i="8"/>
  <c r="F12" i="9"/>
  <c r="G7" i="9"/>
  <c r="H7" i="9" s="1"/>
  <c r="H214" i="8"/>
  <c r="H213" i="8"/>
  <c r="H164" i="8"/>
  <c r="L12" i="9" l="1"/>
  <c r="T12" i="9" s="1"/>
  <c r="E28" i="10" s="1"/>
  <c r="K12" i="9"/>
  <c r="K10" i="9"/>
  <c r="H237" i="8"/>
  <c r="G19" i="9" s="1"/>
  <c r="H19" i="9" s="1"/>
  <c r="L31" i="8"/>
  <c r="K32" i="8"/>
  <c r="F32" i="8"/>
  <c r="L32" i="8" s="1"/>
  <c r="F169" i="8"/>
  <c r="L169" i="8" s="1"/>
  <c r="K169" i="8"/>
  <c r="H163" i="8"/>
  <c r="H162" i="8"/>
  <c r="H185" i="8" s="1"/>
  <c r="G16" i="9" s="1"/>
  <c r="H16" i="9" s="1"/>
  <c r="G15" i="9" s="1"/>
  <c r="H15" i="9" s="1"/>
  <c r="G6" i="9" l="1"/>
  <c r="H6" i="9" s="1"/>
  <c r="G5" i="9" s="1"/>
  <c r="H5" i="9" s="1"/>
  <c r="E8" i="10" s="1"/>
  <c r="E9" i="10" s="1"/>
  <c r="E10" i="10" s="1"/>
  <c r="F187" i="8"/>
  <c r="K187" i="8"/>
  <c r="K37" i="8"/>
  <c r="F37" i="8"/>
  <c r="L37" i="8" s="1"/>
  <c r="F36" i="8"/>
  <c r="L36" i="8" s="1"/>
  <c r="K36" i="8"/>
  <c r="E18" i="10"/>
  <c r="H29" i="9" l="1"/>
  <c r="F55" i="8"/>
  <c r="E9" i="9" s="1"/>
  <c r="F9" i="9" s="1"/>
  <c r="J35" i="8"/>
  <c r="K35" i="8"/>
  <c r="E13" i="10"/>
  <c r="L187" i="8"/>
  <c r="L211" i="8" s="1"/>
  <c r="F211" i="8"/>
  <c r="E18" i="9" s="1"/>
  <c r="E12" i="10"/>
  <c r="F135" i="8" l="1"/>
  <c r="K135" i="8"/>
  <c r="F164" i="8"/>
  <c r="K18" i="9"/>
  <c r="F18" i="9"/>
  <c r="K5" i="8"/>
  <c r="F5" i="8"/>
  <c r="F165" i="8"/>
  <c r="L165" i="8" s="1"/>
  <c r="K165" i="8"/>
  <c r="J55" i="8"/>
  <c r="I9" i="9" s="1"/>
  <c r="L35" i="8"/>
  <c r="L55" i="8" s="1"/>
  <c r="K161" i="8" l="1"/>
  <c r="F161" i="8"/>
  <c r="L18" i="9"/>
  <c r="E17" i="9"/>
  <c r="F29" i="8"/>
  <c r="E8" i="9" s="1"/>
  <c r="L5" i="8"/>
  <c r="L29" i="8" s="1"/>
  <c r="J9" i="9"/>
  <c r="K9" i="9"/>
  <c r="L135" i="8"/>
  <c r="L159" i="8" s="1"/>
  <c r="F159" i="8"/>
  <c r="E14" i="9" s="1"/>
  <c r="F8" i="9" l="1"/>
  <c r="K8" i="9"/>
  <c r="F166" i="8"/>
  <c r="L166" i="8" s="1"/>
  <c r="K166" i="8"/>
  <c r="K17" i="9"/>
  <c r="F17" i="9"/>
  <c r="L17" i="9" s="1"/>
  <c r="F14" i="9"/>
  <c r="K14" i="9"/>
  <c r="L161" i="8"/>
  <c r="I7" i="9"/>
  <c r="J7" i="9" s="1"/>
  <c r="L9" i="9"/>
  <c r="E13" i="9" l="1"/>
  <c r="L14" i="9"/>
  <c r="L8" i="9"/>
  <c r="E7" i="9"/>
  <c r="K7" i="9" l="1"/>
  <c r="F7" i="9"/>
  <c r="F163" i="8"/>
  <c r="K13" i="9"/>
  <c r="F13" i="9"/>
  <c r="L13" i="9" s="1"/>
  <c r="K213" i="8"/>
  <c r="F213" i="8"/>
  <c r="F162" i="8"/>
  <c r="J164" i="8"/>
  <c r="L164" i="8" s="1"/>
  <c r="K164" i="8"/>
  <c r="L213" i="8" l="1"/>
  <c r="L7" i="9"/>
  <c r="K214" i="8"/>
  <c r="F214" i="8"/>
  <c r="L214" i="8" s="1"/>
  <c r="F237" i="8" l="1"/>
  <c r="E19" i="9" s="1"/>
  <c r="F19" i="9" s="1"/>
  <c r="L19" i="9" s="1"/>
  <c r="K19" i="9"/>
  <c r="L237" i="8"/>
  <c r="J162" i="8" l="1"/>
  <c r="K162" i="8"/>
  <c r="J163" i="8"/>
  <c r="L163" i="8" s="1"/>
  <c r="K163" i="8"/>
  <c r="J185" i="8" l="1"/>
  <c r="I16" i="9" s="1"/>
  <c r="J16" i="9" s="1"/>
  <c r="I15" i="9" s="1"/>
  <c r="J15" i="9" s="1"/>
  <c r="I6" i="9" s="1"/>
  <c r="J6" i="9" s="1"/>
  <c r="I5" i="9" s="1"/>
  <c r="J5" i="9" s="1"/>
  <c r="E11" i="10" s="1"/>
  <c r="L162" i="8"/>
  <c r="J29" i="9" l="1"/>
  <c r="K167" i="8" l="1"/>
  <c r="F167" i="8"/>
  <c r="L167" i="8" l="1"/>
  <c r="L185" i="8" s="1"/>
  <c r="F185" i="8"/>
  <c r="E16" i="9" s="1"/>
  <c r="K16" i="9" l="1"/>
  <c r="F16" i="9"/>
  <c r="E15" i="9" l="1"/>
  <c r="L16" i="9"/>
  <c r="F15" i="9" l="1"/>
  <c r="K15" i="9"/>
  <c r="L15" i="9" l="1"/>
  <c r="E6" i="9"/>
  <c r="K6" i="9" l="1"/>
  <c r="F6" i="9"/>
  <c r="L6" i="9" l="1"/>
  <c r="E5" i="9"/>
  <c r="K5" i="9" l="1"/>
  <c r="F5" i="9"/>
  <c r="E4" i="10" s="1"/>
  <c r="L5" i="9" l="1"/>
  <c r="L29" i="9" s="1"/>
  <c r="F29" i="9"/>
  <c r="E7" i="10"/>
  <c r="E19" i="10" l="1"/>
  <c r="E21" i="10"/>
  <c r="E22" i="10"/>
  <c r="E24" i="10" l="1"/>
  <c r="E25" i="10" l="1"/>
  <c r="E26" i="10" s="1"/>
  <c r="E29" i="10" l="1"/>
  <c r="E30" i="10" s="1"/>
  <c r="E31" i="10" s="1"/>
  <c r="E32" i="10" s="1"/>
  <c r="F2" i="10" s="1"/>
</calcChain>
</file>

<file path=xl/sharedStrings.xml><?xml version="1.0" encoding="utf-8"?>
<sst xmlns="http://schemas.openxmlformats.org/spreadsheetml/2006/main" count="912" uniqueCount="328">
  <si>
    <t>공 종 별 집 계 표</t>
  </si>
  <si>
    <t>[ 대학혁신지원사업 학과 강의실 환경개선공사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</si>
  <si>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</si>
  <si>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</si>
  <si>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</si>
  <si>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</si>
  <si>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</si>
  <si>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</si>
  <si>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</si>
  <si>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</si>
  <si>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</si>
  <si>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</si>
  <si>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</si>
  <si>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</si>
  <si>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</si>
  <si>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</si>
  <si>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</si>
  <si>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</si>
  <si>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</si>
  <si>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</si>
  <si>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</si>
  <si>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</si>
  <si>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</si>
  <si>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</si>
  <si>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</si>
  <si>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</si>
  <si>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</si>
  <si>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</si>
  <si>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</si>
  <si>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</si>
  <si>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</si>
  <si>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</si>
  <si>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</si>
  <si>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</si>
  <si>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</si>
  <si>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</si>
  <si>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</si>
  <si>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</si>
  <si>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</si>
  <si>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</si>
  <si>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</si>
  <si>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</si>
  <si>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</si>
  <si>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</si>
  <si>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</si>
  <si>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</si>
  <si>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</si>
  <si>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</si>
  <si>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</si>
  <si>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</si>
  <si>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</si>
  <si>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대학혁신지원사업 학과 강의실 환경개선공사</t>
  </si>
  <si>
    <t/>
  </si>
  <si>
    <t>01</t>
  </si>
  <si>
    <t>0101  &lt;&lt; 건 축 공 사 &gt;&gt;</t>
  </si>
  <si>
    <t>0101</t>
  </si>
  <si>
    <t>010101  ▶ 비계·구조물해체공사업 ◀</t>
  </si>
  <si>
    <t>010101</t>
  </si>
  <si>
    <t>01010101  ▷ 가 설 공 사</t>
  </si>
  <si>
    <t>01010101</t>
  </si>
  <si>
    <t>강관 조립말비계(이동식)설치 및 해체</t>
  </si>
  <si>
    <t>높이 2m, 3개월</t>
  </si>
  <si>
    <t>대</t>
  </si>
  <si>
    <t>5825F5D6BE011247CC5D7F31764732</t>
  </si>
  <si>
    <t>T</t>
  </si>
  <si>
    <t>F</t>
  </si>
  <si>
    <t>010101015825F5D6BE011247CC5D7F31764732</t>
  </si>
  <si>
    <t>건축물 현장정리</t>
  </si>
  <si>
    <t>개.보수공사(보통인부)-비품이설 및 준공청소 포함</t>
  </si>
  <si>
    <t>인</t>
  </si>
  <si>
    <t>5825F5D3E801123CDE9A4215A8CF24</t>
  </si>
  <si>
    <t>010101015825F5D3E801123CDE9A4215A8CF24</t>
  </si>
  <si>
    <t>[ 합           계 ]</t>
  </si>
  <si>
    <t>TOTAL</t>
  </si>
  <si>
    <t>01010102  ▷ 철 거 공 사</t>
  </si>
  <si>
    <t>01010102</t>
  </si>
  <si>
    <t>칠판 철거</t>
  </si>
  <si>
    <t>5.000 ×1.600</t>
  </si>
  <si>
    <t>EA</t>
  </si>
  <si>
    <t>5824F56A340112F06BD13D7C9F50D0</t>
  </si>
  <si>
    <t>010101025824F56A340112F06BD13D7C9F50D0</t>
  </si>
  <si>
    <t>게시판 철거</t>
  </si>
  <si>
    <t>2.400 ×1.400</t>
  </si>
  <si>
    <t>5824F56A340112F06BD13D7C9F53A4</t>
  </si>
  <si>
    <t>010101025824F56A340112F06BD13D7C9F53A4</t>
  </si>
  <si>
    <t>블라인드 철거</t>
  </si>
  <si>
    <t>3.150 ×1.800</t>
  </si>
  <si>
    <t>5824F56A340112F06BD13D7C9F529E</t>
  </si>
  <si>
    <t>010101025824F56A340112F06BD13D7C9F529E</t>
  </si>
  <si>
    <t>흡음텍스 해체</t>
  </si>
  <si>
    <t>M2</t>
  </si>
  <si>
    <t>5824F56A340112F172C2ECB140A45F</t>
  </si>
  <si>
    <t>010101025824F56A340112F172C2ECB140A45F</t>
  </si>
  <si>
    <t>경량천장철골틀 해체</t>
  </si>
  <si>
    <t>5824F56A340112F172C2ED58CA6C2A</t>
  </si>
  <si>
    <t>010101025824F56A340112F172C2ED58CA6C2A</t>
  </si>
  <si>
    <t>바탕처리</t>
  </si>
  <si>
    <t>내부바닥</t>
  </si>
  <si>
    <t>5825653A2B01127AF1268B0647B0C0</t>
  </si>
  <si>
    <t>010101025825653A2B01127AF1268B0647B0C0</t>
  </si>
  <si>
    <t>내부벽</t>
  </si>
  <si>
    <t>5825653A2B01127AF1268B0647B0C1</t>
  </si>
  <si>
    <t>010101025825653A2B01127AF1268B0647B0C1</t>
  </si>
  <si>
    <t>01010103  ▷ 작 업 부 산 물</t>
  </si>
  <si>
    <t>01010103</t>
  </si>
  <si>
    <t>7</t>
  </si>
  <si>
    <t>철강설</t>
  </si>
  <si>
    <t>철강설, 고철, 작업설부산물</t>
  </si>
  <si>
    <t>kg</t>
  </si>
  <si>
    <t>수집상차도</t>
  </si>
  <si>
    <t>5F2235AA13011229D4B230D640406BD0BFB1B9</t>
  </si>
  <si>
    <t>010101035F2235AA13011229D4B230D640406BD0BFB1B9</t>
  </si>
  <si>
    <t>01010104  ▷ 폐 기 물 상 차 비</t>
  </si>
  <si>
    <t>01010104</t>
  </si>
  <si>
    <t>건설폐재류 상차비</t>
  </si>
  <si>
    <t>TON</t>
  </si>
  <si>
    <t>5825F5D3E801123F9369680D6F5B59</t>
  </si>
  <si>
    <t>010101045825F5D3E801123F9369680D6F5B59</t>
  </si>
  <si>
    <t>혼합건설폐기물 상차비</t>
  </si>
  <si>
    <t>(매립지반입대상 폐기물 포함)</t>
  </si>
  <si>
    <t>5825F5D3E801123F9369680D6F5885</t>
  </si>
  <si>
    <t>010101045825F5D3E801123F9369680D6F5885</t>
  </si>
  <si>
    <t>01010105  ▷ 폐 기 물 처 리 비</t>
  </si>
  <si>
    <t>01010105</t>
  </si>
  <si>
    <t>8</t>
  </si>
  <si>
    <t>건설폐재류 운반비</t>
  </si>
  <si>
    <t>15톤 덤프트럭, 30km</t>
  </si>
  <si>
    <t>5825F5D3E801123F9369680D6DACD7</t>
  </si>
  <si>
    <t>010101055825F5D3E801123F9369680D6DACD7</t>
  </si>
  <si>
    <t>혼합건설폐기물 운반비</t>
  </si>
  <si>
    <t>16톤 암롤트럭, 30km</t>
  </si>
  <si>
    <t>5825F5D3E801123F9369680D6AD91F</t>
  </si>
  <si>
    <t>010101055825F5D3E801123F9369680D6AD91F</t>
  </si>
  <si>
    <t>폐기물처리비</t>
  </si>
  <si>
    <t>폐목재(소각)</t>
  </si>
  <si>
    <t>5825F5D3E801123F92409130AC0E7F</t>
  </si>
  <si>
    <t>010101055825F5D3E801123F92409130AC0E7F</t>
  </si>
  <si>
    <t>혼합건설폐기물</t>
  </si>
  <si>
    <t>건설폐재류에 가연성 5% 이하 혼합</t>
  </si>
  <si>
    <t>5825F5D3E801123F92409136303715</t>
  </si>
  <si>
    <t>010101055825F5D3E801123F92409136303715</t>
  </si>
  <si>
    <t>불연성 건설폐기물에 가연성 5% 이하 혼합</t>
  </si>
  <si>
    <t>5825F5D3E801123F92409131B40579</t>
  </si>
  <si>
    <t>010101055825F5D3E801123F92409131B40579</t>
  </si>
  <si>
    <t>010102  ▶ 석공사업 ◀</t>
  </si>
  <si>
    <t>010102</t>
  </si>
  <si>
    <t>01010201  ▷ 석 공 사</t>
  </si>
  <si>
    <t>01010201</t>
  </si>
  <si>
    <t>인조대리석붙임(건식/앵커)</t>
  </si>
  <si>
    <t>창대, 100×30</t>
  </si>
  <si>
    <t>M</t>
  </si>
  <si>
    <t>58253584B50112EC74AF4F0D315F79</t>
  </si>
  <si>
    <t>0101020158253584B50112EC74AF4F0D315F79</t>
  </si>
  <si>
    <t>010103  ▶ 실내건축공사업 ◀</t>
  </si>
  <si>
    <t>010103</t>
  </si>
  <si>
    <t>01010301  ▷ 수 장 공 사</t>
  </si>
  <si>
    <t>01010301</t>
  </si>
  <si>
    <t>석고판 설치 - 바탕용</t>
  </si>
  <si>
    <t>천장, 일반석고9.5mm(2겹) 붙임</t>
  </si>
  <si>
    <t>582515BA9F011235CAB7947F0F910F</t>
  </si>
  <si>
    <t>01010301582515BA9F011235CAB7947F0F910F</t>
  </si>
  <si>
    <t>MDF 설치</t>
  </si>
  <si>
    <t>벽, MDF 9.0mm+각재틀(인테리어필름-방염)</t>
  </si>
  <si>
    <t>582515BA9C01127E499B7BD561E134</t>
  </si>
  <si>
    <t>01010301582515BA9C01127E499B7BD561E134</t>
  </si>
  <si>
    <t>벽, MDF 9.0mm+석고판9mm+각재틀(인테리어필름-방염)</t>
  </si>
  <si>
    <t>582515BA9C01127E499B7BD561E137</t>
  </si>
  <si>
    <t>01010301582515BA9C01127E499B7BD561E137</t>
  </si>
  <si>
    <t>각재틀 설치</t>
  </si>
  <si>
    <t>미송, 45×45</t>
  </si>
  <si>
    <t>582575231101125412C6AF1F0CE25E</t>
  </si>
  <si>
    <t>01010301582575231101125412C6AF1F0CE25E</t>
  </si>
  <si>
    <t>걸레받이 설치 - 중밀도섬유판</t>
  </si>
  <si>
    <t>T=9, H=100</t>
  </si>
  <si>
    <t>582515B8D5011218E09E1395A81F52</t>
  </si>
  <si>
    <t>01010301582515B8D5011218E09E1395A81F52</t>
  </si>
  <si>
    <t>비닐타일 깔기</t>
  </si>
  <si>
    <t>비닐타일, 3.0×450×450mm, 데코타일</t>
  </si>
  <si>
    <t>582515B8D10112A17724A586EFF2D6</t>
  </si>
  <si>
    <t>01010301582515B8D10112A17724A586EFF2D6</t>
  </si>
  <si>
    <t>강화유리 칠판 설치</t>
  </si>
  <si>
    <t>5.000×1.500, 백페인트글라스</t>
  </si>
  <si>
    <t>582515B47C0112D928DBB176874493</t>
  </si>
  <si>
    <t>01010301582515B47C0112D928DBB176874493</t>
  </si>
  <si>
    <t>전자교탁 철거 후 재설치</t>
  </si>
  <si>
    <t>보통인부</t>
  </si>
  <si>
    <t>582515B47C0112D928DBB17686BF8E</t>
  </si>
  <si>
    <t>01010301582515B47C0112D928DBB17686BF8E</t>
  </si>
  <si>
    <t>인테리어필름 설치</t>
  </si>
  <si>
    <t>기존도어면</t>
  </si>
  <si>
    <t>582515BA9C01127E499B7BD561E13C</t>
  </si>
  <si>
    <t>01010301582515BA9C01127E499B7BD561E13C</t>
  </si>
  <si>
    <t>학교지정문구</t>
  </si>
  <si>
    <t>견적서참조</t>
  </si>
  <si>
    <t>5F07452955011251B36860F571AAFDD8F2CBAC</t>
  </si>
  <si>
    <t>010103015F07452955011251B36860F571AAFDD8F2CBAC</t>
  </si>
  <si>
    <t>방염콤비블라인드</t>
  </si>
  <si>
    <t>0.900×1.100</t>
  </si>
  <si>
    <t>5F07452955011251B36860F571AAFDD8F2CE60</t>
  </si>
  <si>
    <t>010103015F07452955011251B36860F571AAFDD8F2CE60</t>
  </si>
  <si>
    <t>1.600×1.800</t>
  </si>
  <si>
    <t>5F07452955011251B36860F571AAFDD8F2CF07</t>
  </si>
  <si>
    <t>010103015F07452955011251B36860F571AAFDD8F2CF07</t>
  </si>
  <si>
    <t>시공비</t>
  </si>
  <si>
    <t>식</t>
  </si>
  <si>
    <t>5F07452955011251B36860F571AAFDD8F2CCB3</t>
  </si>
  <si>
    <t>010103015F07452955011251B36860F571AAFDD8F2CCB3</t>
  </si>
  <si>
    <t>010104  ▶ 금속구조물·창호·온실공사업 ◀</t>
  </si>
  <si>
    <t>010104</t>
  </si>
  <si>
    <t>01010401  ▷ 금 속 공 사</t>
  </si>
  <si>
    <t>01010401</t>
  </si>
  <si>
    <t>천장점검구 설치</t>
  </si>
  <si>
    <t>AL 백색, 600*600mm</t>
  </si>
  <si>
    <t>개소</t>
  </si>
  <si>
    <t>582545E4E60112C85A5934C5EB0EED</t>
  </si>
  <si>
    <t>01010401582545E4E60112C85A5934C5EB0EED</t>
  </si>
  <si>
    <t>010105  ▶ 도장공사업 ◀</t>
  </si>
  <si>
    <t>010105</t>
  </si>
  <si>
    <t>바탕만들기+수성페인트 롤러칠 (재도장)</t>
  </si>
  <si>
    <t>내천장 2회, 친환경페인트, con'c·mortar면</t>
  </si>
  <si>
    <t>5825055177011218DE1895A38BE8FE</t>
  </si>
  <si>
    <t>0101055825055177011218DE1895A38BE8FE</t>
  </si>
  <si>
    <t>바탕만들기+수성페인트 롤러칠</t>
  </si>
  <si>
    <t>내천장 2회, 석고보드면(올퍼티), 친환경페인트</t>
  </si>
  <si>
    <t>5825055177011218DE18949DA00340</t>
  </si>
  <si>
    <t>0101055825055177011218DE18949DA00340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</si>
  <si>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</si>
  <si>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</si>
  <si>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</si>
  <si>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</si>
  <si>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</si>
  <si>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</si>
  <si>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</si>
  <si>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품셈개요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</si>
  <si>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</si>
  <si>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</si>
  <si>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</si>
  <si>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</si>
  <si>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</si>
  <si>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</si>
  <si>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</si>
  <si>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</si>
  <si>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        (  ) </t>
  </si>
  <si>
    <t xml:space="preserve">  총  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</si>
  <si>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</si>
  <si>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</si>
  <si>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</si>
  <si>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</si>
  <si>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</si>
  <si>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</si>
  <si>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</si>
  <si>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</si>
  <si>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</si>
  <si>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</si>
  <si>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</si>
  <si>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</si>
  <si>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</si>
  <si>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</si>
  <si>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</si>
  <si>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</si>
  <si>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</si>
  <si>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</si>
  <si>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</si>
  <si>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</si>
  <si>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12.2%</t>
  </si>
  <si>
    <t>BS</t>
  </si>
  <si>
    <t>C2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</si>
  <si>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</si>
  <si>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</si>
  <si>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</si>
  <si>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</si>
  <si>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</si>
  <si>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</si>
  <si>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</si>
  <si>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</si>
  <si>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</si>
  <si>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</si>
  <si>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1개월이상 공사적용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</si>
  <si>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</si>
  <si>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</si>
  <si>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</si>
  <si>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</si>
  <si>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</si>
  <si>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</si>
  <si>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1억원이상 공사적용</t>
  </si>
  <si>
    <t>CA</t>
  </si>
  <si>
    <t>산업안전보건관리비</t>
  </si>
  <si>
    <t>(재료비+직노+도급자관급/1.1) * 2.93%</t>
  </si>
  <si>
    <t>CB</t>
  </si>
  <si>
    <t>노인장기요양보험료</t>
  </si>
  <si>
    <t>건강보험료 * 12.81%</t>
  </si>
  <si>
    <t>CG</t>
  </si>
  <si>
    <t>기   타    경   비</t>
  </si>
  <si>
    <t>(재료비+노무비) * 5.8%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</si>
  <si>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</si>
  <si>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</si>
  <si>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</si>
  <si>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</si>
  <si>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</si>
  <si>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</si>
  <si>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</si>
  <si>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</si>
  <si>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</si>
  <si>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</si>
  <si>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</si>
  <si>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</si>
  <si>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</si>
  <si>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</si>
  <si>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</si>
  <si>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</si>
  <si>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</si>
  <si>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</si>
  <si>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</si>
  <si>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D5</t>
  </si>
  <si>
    <t>작 업 부 산 물</t>
  </si>
  <si>
    <t>D7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</si>
  <si>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</si>
  <si>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</si>
  <si>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</si>
  <si>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</si>
  <si>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</si>
  <si>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</si>
  <si>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</si>
  <si>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</si>
  <si>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</si>
  <si>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</si>
  <si>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공사명 : 대학혁신지원사업 유아교육과 미래교육 환경구축공사</t>
    <phoneticPr fontId="1" type="noConversion"/>
  </si>
  <si>
    <t>[ 대학혁신지원사업 유아교육과 미래교육 환경구축공사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</si>
</sst>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#;\-#,###;#;"/>
    <numFmt numFmtId="180" formatCode="#,##0.0;\-#,##0.0;#"/>
    <numFmt numFmtId="181" formatCode="#,##0;\-#,##0;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81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181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8" fillId="2" borderId="0" xfId="0" quotePrefix="1" applyFont="1" applyFill="1">
      <alignment vertical="center"/>
    </xf>
    <xf numFmtId="0" fontId="9" fillId="2" borderId="1" xfId="0" quotePrefix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vertical="center" wrapText="1"/>
    </xf>
    <xf numFmtId="0" fontId="9" fillId="2" borderId="1" xfId="0" quotePrefix="1" applyFont="1" applyFill="1" applyBorder="1" applyAlignment="1">
      <alignment vertical="center" wrapText="1"/>
    </xf>
    <xf numFmtId="0" fontId="9" fillId="2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view="pageBreakPreview" topLeftCell="B1" zoomScale="130" zoomScaleNormal="100" zoomScaleSheetLayoutView="130" workbookViewId="0">
      <selection activeCell="E23" sqref="E2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6" t="s">
        <v>244</v>
      </c>
      <c r="C1" s="26"/>
      <c r="D1" s="26"/>
      <c r="E1" s="26"/>
      <c r="F1" s="26"/>
      <c r="G1" s="26"/>
    </row>
    <row r="2" spans="1:7" ht="21.95" customHeight="1" x14ac:dyDescent="0.3">
      <c r="B2" s="27" t="s">
        <v>326</v>
      </c>
      <c r="C2" s="27"/>
      <c r="D2" s="27"/>
      <c r="E2" s="27"/>
      <c r="F2" s="28" t="str">
        <f>" 금    액  : 일금"&amp;NUMBERSTRING(E32,1)&amp;"원정("&amp;DOLLAR(E32,0)&amp;")"</f>
        <v xml:space="preserve"> 금    액  : 일금영원정(₩0)</v>
      </c>
      <c r="G2" s="28"/>
    </row>
    <row r="3" spans="1:7" ht="21.95" customHeight="1" x14ac:dyDescent="0.3">
      <c r="B3" s="29" t="s">
        <v>245</v>
      </c>
      <c r="C3" s="29"/>
      <c r="D3" s="29"/>
      <c r="E3" s="18" t="s">
        <v>246</v>
      </c>
      <c r="F3" s="18" t="s">
        <v>247</v>
      </c>
      <c r="G3" s="18" t="s">
        <v>232</v>
      </c>
    </row>
    <row r="4" spans="1:7" ht="21.95" customHeight="1" x14ac:dyDescent="0.3">
      <c r="A4" s="1" t="s">
        <v>252</v>
      </c>
      <c r="B4" s="30" t="s">
        <v>248</v>
      </c>
      <c r="C4" s="30" t="s">
        <v>249</v>
      </c>
      <c r="D4" s="19" t="s">
        <v>253</v>
      </c>
      <c r="E4" s="20">
        <f>TRUNC(공종별집계표!F5, 0)</f>
        <v>0</v>
      </c>
      <c r="F4" s="9" t="s">
        <v>52</v>
      </c>
      <c r="G4" s="9" t="s">
        <v>52</v>
      </c>
    </row>
    <row r="5" spans="1:7" ht="21.95" customHeight="1" x14ac:dyDescent="0.3">
      <c r="A5" s="1" t="s">
        <v>254</v>
      </c>
      <c r="B5" s="30"/>
      <c r="C5" s="30"/>
      <c r="D5" s="19" t="s">
        <v>255</v>
      </c>
      <c r="E5" s="20">
        <v>0</v>
      </c>
      <c r="F5" s="9" t="s">
        <v>52</v>
      </c>
      <c r="G5" s="9" t="s">
        <v>52</v>
      </c>
    </row>
    <row r="6" spans="1:7" ht="21.95" customHeight="1" x14ac:dyDescent="0.3">
      <c r="A6" s="1" t="s">
        <v>256</v>
      </c>
      <c r="B6" s="30"/>
      <c r="C6" s="30"/>
      <c r="D6" s="19" t="s">
        <v>257</v>
      </c>
      <c r="E6" s="20">
        <v>0</v>
      </c>
      <c r="F6" s="9" t="s">
        <v>52</v>
      </c>
      <c r="G6" s="9" t="s">
        <v>52</v>
      </c>
    </row>
    <row r="7" spans="1:7" ht="21.95" customHeight="1" x14ac:dyDescent="0.3">
      <c r="A7" s="1" t="s">
        <v>258</v>
      </c>
      <c r="B7" s="30"/>
      <c r="C7" s="30"/>
      <c r="D7" s="19" t="s">
        <v>259</v>
      </c>
      <c r="E7" s="20">
        <f>TRUNC(E4+E5-E6, 0)</f>
        <v>0</v>
      </c>
      <c r="F7" s="9" t="s">
        <v>52</v>
      </c>
      <c r="G7" s="9" t="s">
        <v>52</v>
      </c>
    </row>
    <row r="8" spans="1:7" ht="21.95" customHeight="1" x14ac:dyDescent="0.3">
      <c r="A8" s="1" t="s">
        <v>260</v>
      </c>
      <c r="B8" s="30"/>
      <c r="C8" s="30" t="s">
        <v>250</v>
      </c>
      <c r="D8" s="19" t="s">
        <v>261</v>
      </c>
      <c r="E8" s="20">
        <f>TRUNC(공종별집계표!H5, 0)</f>
        <v>0</v>
      </c>
      <c r="F8" s="9" t="s">
        <v>52</v>
      </c>
      <c r="G8" s="9" t="s">
        <v>52</v>
      </c>
    </row>
    <row r="9" spans="1:7" ht="21.95" customHeight="1" x14ac:dyDescent="0.3">
      <c r="A9" s="1" t="s">
        <v>262</v>
      </c>
      <c r="B9" s="30"/>
      <c r="C9" s="30"/>
      <c r="D9" s="19" t="s">
        <v>263</v>
      </c>
      <c r="E9" s="20">
        <f>TRUNC(E8*0.122, 0)</f>
        <v>0</v>
      </c>
      <c r="F9" s="9" t="s">
        <v>264</v>
      </c>
      <c r="G9" s="9" t="s">
        <v>52</v>
      </c>
    </row>
    <row r="10" spans="1:7" ht="21.95" customHeight="1" x14ac:dyDescent="0.3">
      <c r="A10" s="1" t="s">
        <v>265</v>
      </c>
      <c r="B10" s="30"/>
      <c r="C10" s="30"/>
      <c r="D10" s="19" t="s">
        <v>259</v>
      </c>
      <c r="E10" s="20">
        <f>TRUNC(E8+E9, 0)</f>
        <v>0</v>
      </c>
      <c r="F10" s="9" t="s">
        <v>52</v>
      </c>
      <c r="G10" s="9" t="s">
        <v>52</v>
      </c>
    </row>
    <row r="11" spans="1:7" ht="21.95" customHeight="1" x14ac:dyDescent="0.3">
      <c r="A11" s="1" t="s">
        <v>266</v>
      </c>
      <c r="B11" s="30"/>
      <c r="C11" s="30" t="s">
        <v>251</v>
      </c>
      <c r="D11" s="19" t="s">
        <v>267</v>
      </c>
      <c r="E11" s="20">
        <f>TRUNC(공종별집계표!J5, 0)</f>
        <v>0</v>
      </c>
      <c r="F11" s="9" t="s">
        <v>52</v>
      </c>
      <c r="G11" s="9" t="s">
        <v>52</v>
      </c>
    </row>
    <row r="12" spans="1:7" ht="21.95" customHeight="1" x14ac:dyDescent="0.3">
      <c r="A12" s="1" t="s">
        <v>268</v>
      </c>
      <c r="B12" s="30"/>
      <c r="C12" s="30"/>
      <c r="D12" s="19" t="s">
        <v>269</v>
      </c>
      <c r="E12" s="20">
        <f>TRUNC(E10*0.037, 0)</f>
        <v>0</v>
      </c>
      <c r="F12" s="9" t="s">
        <v>270</v>
      </c>
      <c r="G12" s="9" t="s">
        <v>52</v>
      </c>
    </row>
    <row r="13" spans="1:7" ht="21.95" customHeight="1" x14ac:dyDescent="0.3">
      <c r="A13" s="1" t="s">
        <v>271</v>
      </c>
      <c r="B13" s="30"/>
      <c r="C13" s="30"/>
      <c r="D13" s="19" t="s">
        <v>272</v>
      </c>
      <c r="E13" s="20">
        <f>TRUNC(E10*0.0101, 0)</f>
        <v>0</v>
      </c>
      <c r="F13" s="9" t="s">
        <v>273</v>
      </c>
      <c r="G13" s="9" t="s">
        <v>52</v>
      </c>
    </row>
    <row r="14" spans="1:7" s="25" customFormat="1" ht="21.95" customHeight="1" x14ac:dyDescent="0.3">
      <c r="A14" s="21" t="s">
        <v>274</v>
      </c>
      <c r="B14" s="30"/>
      <c r="C14" s="30"/>
      <c r="D14" s="22" t="s">
        <v>275</v>
      </c>
      <c r="E14" s="23"/>
      <c r="F14" s="24" t="s">
        <v>276</v>
      </c>
      <c r="G14" s="24" t="s">
        <v>277</v>
      </c>
    </row>
    <row r="15" spans="1:7" s="25" customFormat="1" ht="21.95" customHeight="1" x14ac:dyDescent="0.3">
      <c r="A15" s="21" t="s">
        <v>278</v>
      </c>
      <c r="B15" s="30"/>
      <c r="C15" s="30"/>
      <c r="D15" s="22" t="s">
        <v>279</v>
      </c>
      <c r="E15" s="23"/>
      <c r="F15" s="24" t="s">
        <v>280</v>
      </c>
      <c r="G15" s="24" t="s">
        <v>277</v>
      </c>
    </row>
    <row r="16" spans="1:7" s="25" customFormat="1" ht="21.95" customHeight="1" x14ac:dyDescent="0.3">
      <c r="A16" s="21" t="s">
        <v>281</v>
      </c>
      <c r="B16" s="30"/>
      <c r="C16" s="30"/>
      <c r="D16" s="22" t="s">
        <v>282</v>
      </c>
      <c r="E16" s="23"/>
      <c r="F16" s="24" t="s">
        <v>283</v>
      </c>
      <c r="G16" s="24" t="s">
        <v>284</v>
      </c>
    </row>
    <row r="17" spans="1:7" ht="21.95" customHeight="1" x14ac:dyDescent="0.3">
      <c r="A17" s="1" t="s">
        <v>285</v>
      </c>
      <c r="B17" s="30"/>
      <c r="C17" s="30"/>
      <c r="D17" s="19" t="s">
        <v>286</v>
      </c>
      <c r="E17" s="20">
        <v>855051</v>
      </c>
      <c r="F17" s="9" t="s">
        <v>287</v>
      </c>
      <c r="G17" s="9" t="s">
        <v>52</v>
      </c>
    </row>
    <row r="18" spans="1:7" s="25" customFormat="1" ht="21.95" customHeight="1" x14ac:dyDescent="0.3">
      <c r="A18" s="21" t="s">
        <v>288</v>
      </c>
      <c r="B18" s="30"/>
      <c r="C18" s="30"/>
      <c r="D18" s="22" t="s">
        <v>289</v>
      </c>
      <c r="E18" s="23">
        <f>TRUNC(E14*0.1281, 0)</f>
        <v>0</v>
      </c>
      <c r="F18" s="24" t="s">
        <v>290</v>
      </c>
      <c r="G18" s="24" t="s">
        <v>277</v>
      </c>
    </row>
    <row r="19" spans="1:7" ht="21.95" customHeight="1" x14ac:dyDescent="0.3">
      <c r="A19" s="1" t="s">
        <v>291</v>
      </c>
      <c r="B19" s="30"/>
      <c r="C19" s="30"/>
      <c r="D19" s="19" t="s">
        <v>292</v>
      </c>
      <c r="E19" s="20">
        <f>TRUNC((E7+E10)*0.058, 0)</f>
        <v>0</v>
      </c>
      <c r="F19" s="9" t="s">
        <v>293</v>
      </c>
      <c r="G19" s="9" t="s">
        <v>52</v>
      </c>
    </row>
    <row r="20" spans="1:7" ht="21.95" customHeight="1" x14ac:dyDescent="0.3">
      <c r="A20" s="1" t="s">
        <v>294</v>
      </c>
      <c r="B20" s="30"/>
      <c r="C20" s="30"/>
      <c r="D20" s="19" t="s">
        <v>295</v>
      </c>
      <c r="E20" s="20">
        <v>146871</v>
      </c>
      <c r="F20" s="9" t="s">
        <v>296</v>
      </c>
      <c r="G20" s="9" t="s">
        <v>52</v>
      </c>
    </row>
    <row r="21" spans="1:7" ht="21.95" customHeight="1" x14ac:dyDescent="0.3">
      <c r="A21" s="1" t="s">
        <v>297</v>
      </c>
      <c r="B21" s="30"/>
      <c r="C21" s="30"/>
      <c r="D21" s="19" t="s">
        <v>298</v>
      </c>
      <c r="E21" s="20">
        <f>TRUNC((E7+E8+E11)*0.00081, 0)</f>
        <v>0</v>
      </c>
      <c r="F21" s="9" t="s">
        <v>299</v>
      </c>
      <c r="G21" s="9" t="s">
        <v>300</v>
      </c>
    </row>
    <row r="22" spans="1:7" ht="21.95" customHeight="1" x14ac:dyDescent="0.3">
      <c r="A22" s="1" t="s">
        <v>301</v>
      </c>
      <c r="B22" s="30"/>
      <c r="C22" s="30"/>
      <c r="D22" s="19" t="s">
        <v>302</v>
      </c>
      <c r="E22" s="20">
        <f>TRUNC((E7+E8+E11)*0.0007, 0)</f>
        <v>0</v>
      </c>
      <c r="F22" s="9" t="s">
        <v>303</v>
      </c>
      <c r="G22" s="9" t="s">
        <v>52</v>
      </c>
    </row>
    <row r="23" spans="1:7" ht="21.95" customHeight="1" x14ac:dyDescent="0.3">
      <c r="A23" s="1" t="s">
        <v>304</v>
      </c>
      <c r="B23" s="30"/>
      <c r="C23" s="30"/>
      <c r="D23" s="19" t="s">
        <v>259</v>
      </c>
      <c r="E23" s="20"/>
      <c r="F23" s="9" t="s">
        <v>52</v>
      </c>
      <c r="G23" s="9" t="s">
        <v>52</v>
      </c>
    </row>
    <row r="24" spans="1:7" ht="21.95" customHeight="1" x14ac:dyDescent="0.3">
      <c r="A24" s="1" t="s">
        <v>305</v>
      </c>
      <c r="B24" s="31" t="s">
        <v>306</v>
      </c>
      <c r="C24" s="31"/>
      <c r="D24" s="32"/>
      <c r="E24" s="20">
        <f>TRUNC(E7+E10+E23, 0)</f>
        <v>0</v>
      </c>
      <c r="F24" s="9" t="s">
        <v>52</v>
      </c>
      <c r="G24" s="9" t="s">
        <v>52</v>
      </c>
    </row>
    <row r="25" spans="1:7" ht="21.95" customHeight="1" x14ac:dyDescent="0.3">
      <c r="A25" s="1" t="s">
        <v>307</v>
      </c>
      <c r="B25" s="31" t="s">
        <v>308</v>
      </c>
      <c r="C25" s="31"/>
      <c r="D25" s="32"/>
      <c r="E25" s="20">
        <f>TRUNC(E24*0.06, 0)</f>
        <v>0</v>
      </c>
      <c r="F25" s="9" t="s">
        <v>309</v>
      </c>
      <c r="G25" s="9" t="s">
        <v>52</v>
      </c>
    </row>
    <row r="26" spans="1:7" ht="21.95" customHeight="1" x14ac:dyDescent="0.3">
      <c r="A26" s="1" t="s">
        <v>310</v>
      </c>
      <c r="B26" s="31" t="s">
        <v>311</v>
      </c>
      <c r="C26" s="31"/>
      <c r="D26" s="32"/>
      <c r="E26" s="20">
        <f>TRUNC((E10+E23+E25)*0.15, 0)</f>
        <v>0</v>
      </c>
      <c r="F26" s="9" t="s">
        <v>312</v>
      </c>
      <c r="G26" s="9" t="s">
        <v>52</v>
      </c>
    </row>
    <row r="27" spans="1:7" ht="21.95" customHeight="1" x14ac:dyDescent="0.3">
      <c r="A27" s="1" t="s">
        <v>313</v>
      </c>
      <c r="B27" s="31" t="s">
        <v>314</v>
      </c>
      <c r="C27" s="31"/>
      <c r="D27" s="32"/>
      <c r="E27" s="20">
        <f>TRUNC(공종별집계표!T10, 0)</f>
        <v>0</v>
      </c>
      <c r="F27" s="9" t="s">
        <v>52</v>
      </c>
      <c r="G27" s="9" t="s">
        <v>52</v>
      </c>
    </row>
    <row r="28" spans="1:7" ht="21.95" customHeight="1" x14ac:dyDescent="0.3">
      <c r="A28" s="1" t="s">
        <v>315</v>
      </c>
      <c r="B28" s="31" t="s">
        <v>316</v>
      </c>
      <c r="C28" s="31"/>
      <c r="D28" s="32"/>
      <c r="E28" s="20">
        <f>TRUNC(공종별집계표!T12, 0)</f>
        <v>0</v>
      </c>
      <c r="F28" s="9" t="s">
        <v>52</v>
      </c>
      <c r="G28" s="9" t="s">
        <v>52</v>
      </c>
    </row>
    <row r="29" spans="1:7" ht="21.95" customHeight="1" x14ac:dyDescent="0.3">
      <c r="A29" s="1" t="s">
        <v>317</v>
      </c>
      <c r="B29" s="31" t="s">
        <v>318</v>
      </c>
      <c r="C29" s="31"/>
      <c r="D29" s="32"/>
      <c r="E29" s="20">
        <f>TRUNC(E24+E25+E26+E27+E28, 0)</f>
        <v>0</v>
      </c>
      <c r="F29" s="9" t="s">
        <v>52</v>
      </c>
      <c r="G29" s="9" t="s">
        <v>52</v>
      </c>
    </row>
    <row r="30" spans="1:7" ht="21.95" customHeight="1" x14ac:dyDescent="0.3">
      <c r="A30" s="1" t="s">
        <v>319</v>
      </c>
      <c r="B30" s="31" t="s">
        <v>320</v>
      </c>
      <c r="C30" s="31"/>
      <c r="D30" s="32"/>
      <c r="E30" s="20">
        <f>TRUNC(E29*0.1, 0)</f>
        <v>0</v>
      </c>
      <c r="F30" s="9" t="s">
        <v>321</v>
      </c>
      <c r="G30" s="9" t="s">
        <v>52</v>
      </c>
    </row>
    <row r="31" spans="1:7" ht="21.95" customHeight="1" x14ac:dyDescent="0.3">
      <c r="A31" s="1" t="s">
        <v>322</v>
      </c>
      <c r="B31" s="31" t="s">
        <v>323</v>
      </c>
      <c r="C31" s="31"/>
      <c r="D31" s="32"/>
      <c r="E31" s="20">
        <f>TRUNC(E29+E30, 0)</f>
        <v>0</v>
      </c>
      <c r="F31" s="9" t="s">
        <v>52</v>
      </c>
      <c r="G31" s="9" t="s">
        <v>52</v>
      </c>
    </row>
    <row r="32" spans="1:7" ht="21.95" customHeight="1" x14ac:dyDescent="0.3">
      <c r="A32" s="1" t="s">
        <v>324</v>
      </c>
      <c r="B32" s="31" t="s">
        <v>325</v>
      </c>
      <c r="C32" s="31"/>
      <c r="D32" s="32"/>
      <c r="E32" s="20">
        <f>TRUNC(E31+0, 0)</f>
        <v>0</v>
      </c>
      <c r="F32" s="9" t="s">
        <v>52</v>
      </c>
      <c r="G32" s="9" t="s">
        <v>52</v>
      </c>
    </row>
  </sheetData>
  <mergeCells count="17"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65" right="0" top="0.39370078740157483" bottom="0.39370078740157483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9"/>
  <sheetViews>
    <sheetView view="pageBreakPreview" zoomScale="60" zoomScaleNormal="100" workbookViewId="0">
      <selection activeCell="A8" sqref="A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20" ht="30" customHeight="1" x14ac:dyDescent="0.3">
      <c r="A2" s="34" t="s">
        <v>327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20" ht="30" customHeight="1" x14ac:dyDescent="0.3">
      <c r="A3" s="35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/>
      <c r="G3" s="35" t="s">
        <v>9</v>
      </c>
      <c r="H3" s="35"/>
      <c r="I3" s="35" t="s">
        <v>10</v>
      </c>
      <c r="J3" s="35"/>
      <c r="K3" s="35" t="s">
        <v>11</v>
      </c>
      <c r="L3" s="35"/>
      <c r="M3" s="35" t="s">
        <v>12</v>
      </c>
      <c r="N3" s="34" t="s">
        <v>13</v>
      </c>
      <c r="O3" s="34" t="s">
        <v>14</v>
      </c>
      <c r="P3" s="34" t="s">
        <v>15</v>
      </c>
      <c r="Q3" s="34" t="s">
        <v>16</v>
      </c>
      <c r="R3" s="34" t="s">
        <v>17</v>
      </c>
      <c r="S3" s="34" t="s">
        <v>18</v>
      </c>
      <c r="T3" s="34" t="s">
        <v>19</v>
      </c>
    </row>
    <row r="4" spans="1:20" ht="30" customHeight="1" x14ac:dyDescent="0.3">
      <c r="A4" s="36"/>
      <c r="B4" s="36"/>
      <c r="C4" s="36"/>
      <c r="D4" s="36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36"/>
      <c r="N4" s="34"/>
      <c r="O4" s="34"/>
      <c r="P4" s="34"/>
      <c r="Q4" s="34"/>
      <c r="R4" s="34"/>
      <c r="S4" s="34"/>
      <c r="T4" s="34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</f>
        <v>0</v>
      </c>
      <c r="F5" s="7">
        <f t="shared" ref="F5:F19" si="0">E5*D5</f>
        <v>0</v>
      </c>
      <c r="G5" s="7">
        <f>H6</f>
        <v>0</v>
      </c>
      <c r="H5" s="7">
        <f t="shared" ref="H5:H19" si="1">G5*D5</f>
        <v>0</v>
      </c>
      <c r="I5" s="7">
        <f>J6</f>
        <v>0</v>
      </c>
      <c r="J5" s="7">
        <f t="shared" ref="J5:J19" si="2">I5*D5</f>
        <v>0</v>
      </c>
      <c r="K5" s="7">
        <f t="shared" ref="K5:K19" si="3">E5+G5+I5</f>
        <v>0</v>
      </c>
      <c r="L5" s="7">
        <f t="shared" ref="L5:L19" si="4">F5+H5+J5</f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F7+F13+F15+F17+F19</f>
        <v>0</v>
      </c>
      <c r="F6" s="7">
        <f t="shared" si="0"/>
        <v>0</v>
      </c>
      <c r="G6" s="7">
        <f>H7+H13+H15+H17+H19</f>
        <v>0</v>
      </c>
      <c r="H6" s="7">
        <f t="shared" si="1"/>
        <v>0</v>
      </c>
      <c r="I6" s="7">
        <f>J7+J13+J15+J17+J19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F8+F9+F11</f>
        <v>0</v>
      </c>
      <c r="F7" s="7">
        <f t="shared" si="0"/>
        <v>0</v>
      </c>
      <c r="G7" s="7">
        <f>H8+H9+H11</f>
        <v>0</v>
      </c>
      <c r="H7" s="7">
        <f t="shared" si="1"/>
        <v>0</v>
      </c>
      <c r="I7" s="7">
        <f>J8+J9+J11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3"/>
    </row>
    <row r="8" spans="1:20" ht="30" customHeight="1" x14ac:dyDescent="0.3">
      <c r="A8" s="5" t="s">
        <v>58</v>
      </c>
      <c r="B8" s="5" t="s">
        <v>52</v>
      </c>
      <c r="C8" s="5" t="s">
        <v>52</v>
      </c>
      <c r="D8" s="6">
        <v>1</v>
      </c>
      <c r="E8" s="7">
        <f>공종별내역서!F29</f>
        <v>0</v>
      </c>
      <c r="F8" s="7">
        <f t="shared" si="0"/>
        <v>0</v>
      </c>
      <c r="G8" s="7">
        <f>공종별내역서!H29</f>
        <v>0</v>
      </c>
      <c r="H8" s="7">
        <f t="shared" si="1"/>
        <v>0</v>
      </c>
      <c r="I8" s="7">
        <f>공종별내역서!J29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3"/>
    </row>
    <row r="9" spans="1:20" ht="30" customHeight="1" x14ac:dyDescent="0.3">
      <c r="A9" s="5" t="s">
        <v>74</v>
      </c>
      <c r="B9" s="5" t="s">
        <v>52</v>
      </c>
      <c r="C9" s="5" t="s">
        <v>52</v>
      </c>
      <c r="D9" s="6">
        <v>1</v>
      </c>
      <c r="E9" s="7">
        <f>공종별내역서!F55</f>
        <v>0</v>
      </c>
      <c r="F9" s="7">
        <f t="shared" si="0"/>
        <v>0</v>
      </c>
      <c r="G9" s="7">
        <f>공종별내역서!H55</f>
        <v>0</v>
      </c>
      <c r="H9" s="7">
        <f t="shared" si="1"/>
        <v>0</v>
      </c>
      <c r="I9" s="7">
        <f>공종별내역서!J55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52</v>
      </c>
      <c r="N9" s="1" t="s">
        <v>75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3"/>
    </row>
    <row r="10" spans="1:20" ht="30" customHeight="1" x14ac:dyDescent="0.3">
      <c r="A10" s="5" t="s">
        <v>103</v>
      </c>
      <c r="B10" s="5" t="s">
        <v>52</v>
      </c>
      <c r="C10" s="5" t="s">
        <v>52</v>
      </c>
      <c r="D10" s="6">
        <v>1</v>
      </c>
      <c r="E10" s="7">
        <f>공종별내역서!F81</f>
        <v>0</v>
      </c>
      <c r="F10" s="7">
        <f t="shared" si="0"/>
        <v>0</v>
      </c>
      <c r="G10" s="7">
        <f>공종별내역서!H81</f>
        <v>0</v>
      </c>
      <c r="H10" s="7">
        <f t="shared" si="1"/>
        <v>0</v>
      </c>
      <c r="I10" s="7">
        <f>공종별내역서!J81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52</v>
      </c>
      <c r="N10" s="1" t="s">
        <v>104</v>
      </c>
      <c r="O10" s="1" t="s">
        <v>52</v>
      </c>
      <c r="P10" s="1" t="s">
        <v>52</v>
      </c>
      <c r="Q10" s="1" t="s">
        <v>105</v>
      </c>
      <c r="R10">
        <v>4</v>
      </c>
      <c r="S10" s="1" t="s">
        <v>52</v>
      </c>
      <c r="T10" s="3">
        <f>L10*1</f>
        <v>0</v>
      </c>
    </row>
    <row r="11" spans="1:20" ht="30" customHeight="1" x14ac:dyDescent="0.3">
      <c r="A11" s="5" t="s">
        <v>112</v>
      </c>
      <c r="B11" s="5" t="s">
        <v>52</v>
      </c>
      <c r="C11" s="5" t="s">
        <v>52</v>
      </c>
      <c r="D11" s="6">
        <v>1</v>
      </c>
      <c r="E11" s="7">
        <f>공종별내역서!F107</f>
        <v>0</v>
      </c>
      <c r="F11" s="7">
        <f t="shared" si="0"/>
        <v>0</v>
      </c>
      <c r="G11" s="7">
        <f>공종별내역서!H107</f>
        <v>0</v>
      </c>
      <c r="H11" s="7">
        <f t="shared" si="1"/>
        <v>0</v>
      </c>
      <c r="I11" s="7">
        <f>공종별내역서!J107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52</v>
      </c>
      <c r="N11" s="1" t="s">
        <v>113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3"/>
    </row>
    <row r="12" spans="1:20" ht="30" customHeight="1" x14ac:dyDescent="0.3">
      <c r="A12" s="5" t="s">
        <v>122</v>
      </c>
      <c r="B12" s="5" t="s">
        <v>52</v>
      </c>
      <c r="C12" s="5" t="s">
        <v>52</v>
      </c>
      <c r="D12" s="6">
        <v>1</v>
      </c>
      <c r="E12" s="7">
        <f>공종별내역서!F133</f>
        <v>0</v>
      </c>
      <c r="F12" s="7">
        <f t="shared" si="0"/>
        <v>0</v>
      </c>
      <c r="G12" s="7">
        <f>공종별내역서!H133</f>
        <v>0</v>
      </c>
      <c r="H12" s="7">
        <f t="shared" si="1"/>
        <v>0</v>
      </c>
      <c r="I12" s="7">
        <f>공종별내역서!J133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52</v>
      </c>
      <c r="N12" s="1" t="s">
        <v>123</v>
      </c>
      <c r="O12" s="1" t="s">
        <v>52</v>
      </c>
      <c r="P12" s="1" t="s">
        <v>52</v>
      </c>
      <c r="Q12" s="1" t="s">
        <v>124</v>
      </c>
      <c r="R12">
        <v>4</v>
      </c>
      <c r="S12" s="1" t="s">
        <v>52</v>
      </c>
      <c r="T12" s="3">
        <f>L12*1</f>
        <v>0</v>
      </c>
    </row>
    <row r="13" spans="1:20" ht="30" customHeight="1" x14ac:dyDescent="0.3">
      <c r="A13" s="5" t="s">
        <v>144</v>
      </c>
      <c r="B13" s="5" t="s">
        <v>52</v>
      </c>
      <c r="C13" s="5" t="s">
        <v>52</v>
      </c>
      <c r="D13" s="6">
        <v>1</v>
      </c>
      <c r="E13" s="7">
        <f>F14</f>
        <v>0</v>
      </c>
      <c r="F13" s="7">
        <f t="shared" si="0"/>
        <v>0</v>
      </c>
      <c r="G13" s="7">
        <f>H14</f>
        <v>0</v>
      </c>
      <c r="H13" s="7">
        <f t="shared" si="1"/>
        <v>0</v>
      </c>
      <c r="I13" s="7">
        <f>J14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52</v>
      </c>
      <c r="N13" s="1" t="s">
        <v>145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3"/>
    </row>
    <row r="14" spans="1:20" ht="30" customHeight="1" x14ac:dyDescent="0.3">
      <c r="A14" s="5" t="s">
        <v>146</v>
      </c>
      <c r="B14" s="5" t="s">
        <v>52</v>
      </c>
      <c r="C14" s="5" t="s">
        <v>52</v>
      </c>
      <c r="D14" s="6">
        <v>1</v>
      </c>
      <c r="E14" s="7">
        <f>공종별내역서!F159</f>
        <v>0</v>
      </c>
      <c r="F14" s="7">
        <f t="shared" si="0"/>
        <v>0</v>
      </c>
      <c r="G14" s="7">
        <f>공종별내역서!H159</f>
        <v>0</v>
      </c>
      <c r="H14" s="7">
        <f t="shared" si="1"/>
        <v>0</v>
      </c>
      <c r="I14" s="7">
        <f>공종별내역서!J159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52</v>
      </c>
      <c r="N14" s="1" t="s">
        <v>147</v>
      </c>
      <c r="O14" s="1" t="s">
        <v>52</v>
      </c>
      <c r="P14" s="1" t="s">
        <v>145</v>
      </c>
      <c r="Q14" s="1" t="s">
        <v>52</v>
      </c>
      <c r="R14">
        <v>4</v>
      </c>
      <c r="S14" s="1" t="s">
        <v>52</v>
      </c>
      <c r="T14" s="3"/>
    </row>
    <row r="15" spans="1:20" ht="30" customHeight="1" x14ac:dyDescent="0.3">
      <c r="A15" s="5" t="s">
        <v>153</v>
      </c>
      <c r="B15" s="5" t="s">
        <v>52</v>
      </c>
      <c r="C15" s="5" t="s">
        <v>52</v>
      </c>
      <c r="D15" s="6">
        <v>1</v>
      </c>
      <c r="E15" s="7">
        <f>F16</f>
        <v>0</v>
      </c>
      <c r="F15" s="7">
        <f t="shared" si="0"/>
        <v>0</v>
      </c>
      <c r="G15" s="7">
        <f>H16</f>
        <v>0</v>
      </c>
      <c r="H15" s="7">
        <f t="shared" si="1"/>
        <v>0</v>
      </c>
      <c r="I15" s="7">
        <f>J16</f>
        <v>0</v>
      </c>
      <c r="J15" s="7">
        <f t="shared" si="2"/>
        <v>0</v>
      </c>
      <c r="K15" s="7">
        <f t="shared" si="3"/>
        <v>0</v>
      </c>
      <c r="L15" s="7">
        <f t="shared" si="4"/>
        <v>0</v>
      </c>
      <c r="M15" s="5" t="s">
        <v>52</v>
      </c>
      <c r="N15" s="1" t="s">
        <v>154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3"/>
    </row>
    <row r="16" spans="1:20" ht="30" customHeight="1" x14ac:dyDescent="0.3">
      <c r="A16" s="5" t="s">
        <v>155</v>
      </c>
      <c r="B16" s="5" t="s">
        <v>52</v>
      </c>
      <c r="C16" s="5" t="s">
        <v>52</v>
      </c>
      <c r="D16" s="6">
        <v>1</v>
      </c>
      <c r="E16" s="7">
        <f>공종별내역서!F185</f>
        <v>0</v>
      </c>
      <c r="F16" s="7">
        <f t="shared" si="0"/>
        <v>0</v>
      </c>
      <c r="G16" s="7">
        <f>공종별내역서!H185</f>
        <v>0</v>
      </c>
      <c r="H16" s="7">
        <f t="shared" si="1"/>
        <v>0</v>
      </c>
      <c r="I16" s="7">
        <f>공종별내역서!J185</f>
        <v>0</v>
      </c>
      <c r="J16" s="7">
        <f t="shared" si="2"/>
        <v>0</v>
      </c>
      <c r="K16" s="7">
        <f t="shared" si="3"/>
        <v>0</v>
      </c>
      <c r="L16" s="7">
        <f t="shared" si="4"/>
        <v>0</v>
      </c>
      <c r="M16" s="5" t="s">
        <v>52</v>
      </c>
      <c r="N16" s="1" t="s">
        <v>156</v>
      </c>
      <c r="O16" s="1" t="s">
        <v>52</v>
      </c>
      <c r="P16" s="1" t="s">
        <v>154</v>
      </c>
      <c r="Q16" s="1" t="s">
        <v>52</v>
      </c>
      <c r="R16">
        <v>4</v>
      </c>
      <c r="S16" s="1" t="s">
        <v>52</v>
      </c>
      <c r="T16" s="3"/>
    </row>
    <row r="17" spans="1:20" ht="30" customHeight="1" x14ac:dyDescent="0.3">
      <c r="A17" s="5" t="s">
        <v>207</v>
      </c>
      <c r="B17" s="5" t="s">
        <v>52</v>
      </c>
      <c r="C17" s="5" t="s">
        <v>52</v>
      </c>
      <c r="D17" s="6">
        <v>1</v>
      </c>
      <c r="E17" s="7">
        <f>F18</f>
        <v>0</v>
      </c>
      <c r="F17" s="7">
        <f t="shared" si="0"/>
        <v>0</v>
      </c>
      <c r="G17" s="7">
        <f>H18</f>
        <v>0</v>
      </c>
      <c r="H17" s="7">
        <f t="shared" si="1"/>
        <v>0</v>
      </c>
      <c r="I17" s="7">
        <f>J18</f>
        <v>0</v>
      </c>
      <c r="J17" s="7">
        <f t="shared" si="2"/>
        <v>0</v>
      </c>
      <c r="K17" s="7">
        <f t="shared" si="3"/>
        <v>0</v>
      </c>
      <c r="L17" s="7">
        <f t="shared" si="4"/>
        <v>0</v>
      </c>
      <c r="M17" s="5" t="s">
        <v>52</v>
      </c>
      <c r="N17" s="1" t="s">
        <v>208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3"/>
    </row>
    <row r="18" spans="1:20" ht="30" customHeight="1" x14ac:dyDescent="0.3">
      <c r="A18" s="5" t="s">
        <v>209</v>
      </c>
      <c r="B18" s="5" t="s">
        <v>52</v>
      </c>
      <c r="C18" s="5" t="s">
        <v>52</v>
      </c>
      <c r="D18" s="6">
        <v>1</v>
      </c>
      <c r="E18" s="7">
        <f>공종별내역서!F211</f>
        <v>0</v>
      </c>
      <c r="F18" s="7">
        <f t="shared" si="0"/>
        <v>0</v>
      </c>
      <c r="G18" s="7">
        <f>공종별내역서!H211</f>
        <v>0</v>
      </c>
      <c r="H18" s="7">
        <f t="shared" si="1"/>
        <v>0</v>
      </c>
      <c r="I18" s="7">
        <f>공종별내역서!J211</f>
        <v>0</v>
      </c>
      <c r="J18" s="7">
        <f t="shared" si="2"/>
        <v>0</v>
      </c>
      <c r="K18" s="7">
        <f t="shared" si="3"/>
        <v>0</v>
      </c>
      <c r="L18" s="7">
        <f t="shared" si="4"/>
        <v>0</v>
      </c>
      <c r="M18" s="5" t="s">
        <v>52</v>
      </c>
      <c r="N18" s="1" t="s">
        <v>210</v>
      </c>
      <c r="O18" s="1" t="s">
        <v>52</v>
      </c>
      <c r="P18" s="1" t="s">
        <v>208</v>
      </c>
      <c r="Q18" s="1" t="s">
        <v>52</v>
      </c>
      <c r="R18">
        <v>4</v>
      </c>
      <c r="S18" s="1" t="s">
        <v>52</v>
      </c>
      <c r="T18" s="3"/>
    </row>
    <row r="19" spans="1:20" ht="30" customHeight="1" x14ac:dyDescent="0.3">
      <c r="A19" s="5" t="s">
        <v>216</v>
      </c>
      <c r="B19" s="5" t="s">
        <v>52</v>
      </c>
      <c r="C19" s="5" t="s">
        <v>52</v>
      </c>
      <c r="D19" s="6">
        <v>1</v>
      </c>
      <c r="E19" s="7">
        <f>공종별내역서!F237</f>
        <v>0</v>
      </c>
      <c r="F19" s="7">
        <f t="shared" si="0"/>
        <v>0</v>
      </c>
      <c r="G19" s="7">
        <f>공종별내역서!H237</f>
        <v>0</v>
      </c>
      <c r="H19" s="7">
        <f t="shared" si="1"/>
        <v>0</v>
      </c>
      <c r="I19" s="7">
        <f>공종별내역서!J237</f>
        <v>0</v>
      </c>
      <c r="J19" s="7">
        <f t="shared" si="2"/>
        <v>0</v>
      </c>
      <c r="K19" s="7">
        <f t="shared" si="3"/>
        <v>0</v>
      </c>
      <c r="L19" s="7">
        <f t="shared" si="4"/>
        <v>0</v>
      </c>
      <c r="M19" s="5" t="s">
        <v>52</v>
      </c>
      <c r="N19" s="1" t="s">
        <v>217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T27" s="3"/>
    </row>
    <row r="28" spans="1:20" ht="30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T28" s="3"/>
    </row>
    <row r="29" spans="1:20" ht="30" customHeight="1" x14ac:dyDescent="0.3">
      <c r="A29" s="5" t="s">
        <v>72</v>
      </c>
      <c r="B29" s="6"/>
      <c r="C29" s="6"/>
      <c r="D29" s="6"/>
      <c r="E29" s="6"/>
      <c r="F29" s="7">
        <f>F5</f>
        <v>0</v>
      </c>
      <c r="G29" s="6"/>
      <c r="H29" s="7">
        <f>H5</f>
        <v>0</v>
      </c>
      <c r="I29" s="6"/>
      <c r="J29" s="7">
        <f>J5</f>
        <v>0</v>
      </c>
      <c r="K29" s="6"/>
      <c r="L29" s="7">
        <f>L5</f>
        <v>0</v>
      </c>
      <c r="M29" s="6"/>
      <c r="T29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237"/>
  <sheetViews>
    <sheetView view="pageBreakPreview" zoomScale="60" zoomScaleNormal="100" workbookViewId="0">
      <selection activeCell="K216" sqref="K210:K2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4" t="s">
        <v>327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48" ht="30" customHeight="1" x14ac:dyDescent="0.3">
      <c r="A2" s="35" t="s">
        <v>2</v>
      </c>
      <c r="B2" s="35" t="s">
        <v>3</v>
      </c>
      <c r="C2" s="35" t="s">
        <v>4</v>
      </c>
      <c r="D2" s="35" t="s">
        <v>5</v>
      </c>
      <c r="E2" s="35" t="s">
        <v>6</v>
      </c>
      <c r="F2" s="35"/>
      <c r="G2" s="35" t="s">
        <v>9</v>
      </c>
      <c r="H2" s="35"/>
      <c r="I2" s="35" t="s">
        <v>10</v>
      </c>
      <c r="J2" s="35"/>
      <c r="K2" s="35" t="s">
        <v>11</v>
      </c>
      <c r="L2" s="35"/>
      <c r="M2" s="35" t="s">
        <v>12</v>
      </c>
      <c r="N2" s="34" t="s">
        <v>20</v>
      </c>
      <c r="O2" s="34" t="s">
        <v>14</v>
      </c>
      <c r="P2" s="34" t="s">
        <v>21</v>
      </c>
      <c r="Q2" s="34" t="s">
        <v>13</v>
      </c>
      <c r="R2" s="34" t="s">
        <v>22</v>
      </c>
      <c r="S2" s="34" t="s">
        <v>23</v>
      </c>
      <c r="T2" s="34" t="s">
        <v>24</v>
      </c>
      <c r="U2" s="34" t="s">
        <v>25</v>
      </c>
      <c r="V2" s="34" t="s">
        <v>26</v>
      </c>
      <c r="W2" s="34" t="s">
        <v>27</v>
      </c>
      <c r="X2" s="34" t="s">
        <v>28</v>
      </c>
      <c r="Y2" s="34" t="s">
        <v>29</v>
      </c>
      <c r="Z2" s="34" t="s">
        <v>30</v>
      </c>
      <c r="AA2" s="34" t="s">
        <v>31</v>
      </c>
      <c r="AB2" s="34" t="s">
        <v>32</v>
      </c>
      <c r="AC2" s="34" t="s">
        <v>33</v>
      </c>
      <c r="AD2" s="34" t="s">
        <v>34</v>
      </c>
      <c r="AE2" s="34" t="s">
        <v>35</v>
      </c>
      <c r="AF2" s="34" t="s">
        <v>36</v>
      </c>
      <c r="AG2" s="34" t="s">
        <v>37</v>
      </c>
      <c r="AH2" s="34" t="s">
        <v>38</v>
      </c>
      <c r="AI2" s="34" t="s">
        <v>39</v>
      </c>
      <c r="AJ2" s="34" t="s">
        <v>40</v>
      </c>
      <c r="AK2" s="34" t="s">
        <v>41</v>
      </c>
      <c r="AL2" s="34" t="s">
        <v>42</v>
      </c>
      <c r="AM2" s="34" t="s">
        <v>43</v>
      </c>
      <c r="AN2" s="34" t="s">
        <v>44</v>
      </c>
      <c r="AO2" s="34" t="s">
        <v>45</v>
      </c>
      <c r="AP2" s="34" t="s">
        <v>46</v>
      </c>
      <c r="AQ2" s="34" t="s">
        <v>47</v>
      </c>
      <c r="AR2" s="34" t="s">
        <v>48</v>
      </c>
      <c r="AS2" s="34" t="s">
        <v>16</v>
      </c>
      <c r="AT2" s="34" t="s">
        <v>17</v>
      </c>
      <c r="AU2" s="34" t="s">
        <v>49</v>
      </c>
      <c r="AV2" s="34" t="s">
        <v>50</v>
      </c>
    </row>
    <row r="3" spans="1:48" ht="30" customHeight="1" x14ac:dyDescent="0.3">
      <c r="A3" s="35"/>
      <c r="B3" s="35"/>
      <c r="C3" s="35"/>
      <c r="D3" s="35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3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</row>
    <row r="4" spans="1:48" ht="30" customHeight="1" x14ac:dyDescent="0.3">
      <c r="A4" s="5" t="s">
        <v>58</v>
      </c>
      <c r="B4" s="5" t="s">
        <v>52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59</v>
      </c>
    </row>
    <row r="5" spans="1:48" ht="30" customHeight="1" x14ac:dyDescent="0.3">
      <c r="A5" s="5" t="s">
        <v>60</v>
      </c>
      <c r="B5" s="5" t="s">
        <v>61</v>
      </c>
      <c r="C5" s="5" t="s">
        <v>62</v>
      </c>
      <c r="D5" s="6">
        <v>1</v>
      </c>
      <c r="E5" s="8"/>
      <c r="F5" s="8">
        <f>TRUNC(E5*D5, 0)</f>
        <v>0</v>
      </c>
      <c r="G5" s="8"/>
      <c r="H5" s="8">
        <f>TRUNC(G5*D5, 0)</f>
        <v>0</v>
      </c>
      <c r="I5" s="8"/>
      <c r="J5" s="8">
        <f>TRUNC(I5*D5, 0)</f>
        <v>0</v>
      </c>
      <c r="K5" s="8">
        <f>TRUNC(E5+G5+I5, 0)</f>
        <v>0</v>
      </c>
      <c r="L5" s="8">
        <f>TRUNC(F5+H5+J5, 0)</f>
        <v>0</v>
      </c>
      <c r="M5" s="5" t="s">
        <v>52</v>
      </c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5</v>
      </c>
    </row>
    <row r="6" spans="1:48" ht="30" customHeight="1" x14ac:dyDescent="0.3">
      <c r="A6" s="5" t="s">
        <v>67</v>
      </c>
      <c r="B6" s="5" t="s">
        <v>68</v>
      </c>
      <c r="C6" s="5" t="s">
        <v>69</v>
      </c>
      <c r="D6" s="6">
        <v>1</v>
      </c>
      <c r="E6" s="8"/>
      <c r="F6" s="8">
        <f>TRUNC(E6*D6, 0)</f>
        <v>0</v>
      </c>
      <c r="G6" s="8"/>
      <c r="H6" s="8">
        <f>TRUNC(G6*D6, 0)</f>
        <v>0</v>
      </c>
      <c r="I6" s="8"/>
      <c r="J6" s="8">
        <f>TRUNC(I6*D6, 0)</f>
        <v>0</v>
      </c>
      <c r="K6" s="8">
        <f>TRUNC(E6+G6+I6, 0)</f>
        <v>0</v>
      </c>
      <c r="L6" s="8">
        <f>TRUNC(F6+H6+J6, 0)</f>
        <v>0</v>
      </c>
      <c r="M6" s="5" t="s">
        <v>52</v>
      </c>
      <c r="N6" s="1" t="s">
        <v>70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71</v>
      </c>
      <c r="AV6">
        <v>6</v>
      </c>
    </row>
    <row r="7" spans="1:48" ht="30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48" ht="30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ht="30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48" ht="30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8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48" ht="30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48" ht="30" customHeight="1" x14ac:dyDescent="0.3">
      <c r="A29" s="5" t="s">
        <v>72</v>
      </c>
      <c r="B29" s="6"/>
      <c r="C29" s="6"/>
      <c r="D29" s="6"/>
      <c r="E29" s="6"/>
      <c r="F29" s="8">
        <f>SUM(F5:F28)</f>
        <v>0</v>
      </c>
      <c r="G29" s="6"/>
      <c r="H29" s="8">
        <f>SUM(H5:H28)</f>
        <v>0</v>
      </c>
      <c r="I29" s="6"/>
      <c r="J29" s="8">
        <f>SUM(J5:J28)</f>
        <v>0</v>
      </c>
      <c r="K29" s="6"/>
      <c r="L29" s="8">
        <f>SUM(L5:L28)</f>
        <v>0</v>
      </c>
      <c r="M29" s="6"/>
      <c r="N29" t="s">
        <v>73</v>
      </c>
    </row>
    <row r="30" spans="1:48" ht="30" customHeight="1" x14ac:dyDescent="0.3">
      <c r="A30" s="5" t="s">
        <v>74</v>
      </c>
      <c r="B30" s="5" t="s">
        <v>52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Q30" s="1" t="s">
        <v>75</v>
      </c>
    </row>
    <row r="31" spans="1:48" ht="30" customHeight="1" x14ac:dyDescent="0.3">
      <c r="A31" s="5" t="s">
        <v>76</v>
      </c>
      <c r="B31" s="5" t="s">
        <v>77</v>
      </c>
      <c r="C31" s="5" t="s">
        <v>78</v>
      </c>
      <c r="D31" s="6">
        <v>1</v>
      </c>
      <c r="E31" s="8"/>
      <c r="F31" s="8">
        <f t="shared" ref="F31:F37" si="0">TRUNC(E31*D31, 0)</f>
        <v>0</v>
      </c>
      <c r="G31" s="8"/>
      <c r="H31" s="8">
        <f t="shared" ref="H31:H37" si="1">TRUNC(G31*D31, 0)</f>
        <v>0</v>
      </c>
      <c r="I31" s="8"/>
      <c r="J31" s="8">
        <f t="shared" ref="J31:J37" si="2">TRUNC(I31*D31, 0)</f>
        <v>0</v>
      </c>
      <c r="K31" s="8">
        <f t="shared" ref="K31:L37" si="3">TRUNC(E31+G31+I31, 0)</f>
        <v>0</v>
      </c>
      <c r="L31" s="8">
        <f t="shared" si="3"/>
        <v>0</v>
      </c>
      <c r="M31" s="5" t="s">
        <v>52</v>
      </c>
      <c r="N31" s="1" t="s">
        <v>79</v>
      </c>
      <c r="O31" s="1" t="s">
        <v>52</v>
      </c>
      <c r="P31" s="1" t="s">
        <v>52</v>
      </c>
      <c r="Q31" s="1" t="s">
        <v>75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80</v>
      </c>
      <c r="AV31">
        <v>51</v>
      </c>
    </row>
    <row r="32" spans="1:48" ht="30" customHeight="1" x14ac:dyDescent="0.3">
      <c r="A32" s="5" t="s">
        <v>81</v>
      </c>
      <c r="B32" s="5" t="s">
        <v>82</v>
      </c>
      <c r="C32" s="5" t="s">
        <v>78</v>
      </c>
      <c r="D32" s="6">
        <v>1</v>
      </c>
      <c r="E32" s="8"/>
      <c r="F32" s="8">
        <f t="shared" si="0"/>
        <v>0</v>
      </c>
      <c r="G32" s="8"/>
      <c r="H32" s="8">
        <f t="shared" si="1"/>
        <v>0</v>
      </c>
      <c r="I32" s="8"/>
      <c r="J32" s="8">
        <f t="shared" si="2"/>
        <v>0</v>
      </c>
      <c r="K32" s="8">
        <f t="shared" si="3"/>
        <v>0</v>
      </c>
      <c r="L32" s="8">
        <f t="shared" si="3"/>
        <v>0</v>
      </c>
      <c r="M32" s="5" t="s">
        <v>52</v>
      </c>
      <c r="N32" s="1" t="s">
        <v>83</v>
      </c>
      <c r="O32" s="1" t="s">
        <v>52</v>
      </c>
      <c r="P32" s="1" t="s">
        <v>52</v>
      </c>
      <c r="Q32" s="1" t="s">
        <v>75</v>
      </c>
      <c r="R32" s="1" t="s">
        <v>64</v>
      </c>
      <c r="S32" s="1" t="s">
        <v>65</v>
      </c>
      <c r="T32" s="1" t="s">
        <v>65</v>
      </c>
      <c r="AR32" s="1" t="s">
        <v>52</v>
      </c>
      <c r="AS32" s="1" t="s">
        <v>52</v>
      </c>
      <c r="AU32" s="1" t="s">
        <v>84</v>
      </c>
      <c r="AV32">
        <v>52</v>
      </c>
    </row>
    <row r="33" spans="1:48" ht="30" customHeight="1" x14ac:dyDescent="0.3">
      <c r="A33" s="5" t="s">
        <v>85</v>
      </c>
      <c r="B33" s="5" t="s">
        <v>86</v>
      </c>
      <c r="C33" s="5" t="s">
        <v>78</v>
      </c>
      <c r="D33" s="6">
        <v>3</v>
      </c>
      <c r="E33" s="8"/>
      <c r="F33" s="8">
        <f t="shared" si="0"/>
        <v>0</v>
      </c>
      <c r="G33" s="8"/>
      <c r="H33" s="8">
        <f t="shared" si="1"/>
        <v>0</v>
      </c>
      <c r="I33" s="8"/>
      <c r="J33" s="8">
        <f t="shared" si="2"/>
        <v>0</v>
      </c>
      <c r="K33" s="8">
        <f t="shared" si="3"/>
        <v>0</v>
      </c>
      <c r="L33" s="8">
        <f t="shared" si="3"/>
        <v>0</v>
      </c>
      <c r="M33" s="5" t="s">
        <v>52</v>
      </c>
      <c r="N33" s="1" t="s">
        <v>87</v>
      </c>
      <c r="O33" s="1" t="s">
        <v>52</v>
      </c>
      <c r="P33" s="1" t="s">
        <v>52</v>
      </c>
      <c r="Q33" s="1" t="s">
        <v>75</v>
      </c>
      <c r="R33" s="1" t="s">
        <v>64</v>
      </c>
      <c r="S33" s="1" t="s">
        <v>65</v>
      </c>
      <c r="T33" s="1" t="s">
        <v>65</v>
      </c>
      <c r="AR33" s="1" t="s">
        <v>52</v>
      </c>
      <c r="AS33" s="1" t="s">
        <v>52</v>
      </c>
      <c r="AU33" s="1" t="s">
        <v>88</v>
      </c>
      <c r="AV33">
        <v>53</v>
      </c>
    </row>
    <row r="34" spans="1:48" ht="30" customHeight="1" x14ac:dyDescent="0.3">
      <c r="A34" s="5" t="s">
        <v>89</v>
      </c>
      <c r="B34" s="5" t="s">
        <v>52</v>
      </c>
      <c r="C34" s="5" t="s">
        <v>90</v>
      </c>
      <c r="D34" s="6">
        <v>104</v>
      </c>
      <c r="E34" s="8"/>
      <c r="F34" s="8">
        <f t="shared" si="0"/>
        <v>0</v>
      </c>
      <c r="G34" s="8"/>
      <c r="H34" s="8">
        <f t="shared" si="1"/>
        <v>0</v>
      </c>
      <c r="I34" s="8"/>
      <c r="J34" s="8">
        <f t="shared" si="2"/>
        <v>0</v>
      </c>
      <c r="K34" s="8">
        <f t="shared" si="3"/>
        <v>0</v>
      </c>
      <c r="L34" s="8">
        <f t="shared" si="3"/>
        <v>0</v>
      </c>
      <c r="M34" s="5" t="s">
        <v>52</v>
      </c>
      <c r="N34" s="1" t="s">
        <v>91</v>
      </c>
      <c r="O34" s="1" t="s">
        <v>52</v>
      </c>
      <c r="P34" s="1" t="s">
        <v>52</v>
      </c>
      <c r="Q34" s="1" t="s">
        <v>75</v>
      </c>
      <c r="R34" s="1" t="s">
        <v>64</v>
      </c>
      <c r="S34" s="1" t="s">
        <v>65</v>
      </c>
      <c r="T34" s="1" t="s">
        <v>65</v>
      </c>
      <c r="AR34" s="1" t="s">
        <v>52</v>
      </c>
      <c r="AS34" s="1" t="s">
        <v>52</v>
      </c>
      <c r="AU34" s="1" t="s">
        <v>92</v>
      </c>
      <c r="AV34">
        <v>54</v>
      </c>
    </row>
    <row r="35" spans="1:48" ht="30" customHeight="1" x14ac:dyDescent="0.3">
      <c r="A35" s="5" t="s">
        <v>93</v>
      </c>
      <c r="B35" s="5" t="s">
        <v>52</v>
      </c>
      <c r="C35" s="5" t="s">
        <v>90</v>
      </c>
      <c r="D35" s="6">
        <v>104</v>
      </c>
      <c r="E35" s="8"/>
      <c r="F35" s="8">
        <f t="shared" si="0"/>
        <v>0</v>
      </c>
      <c r="G35" s="8"/>
      <c r="H35" s="8">
        <f t="shared" si="1"/>
        <v>0</v>
      </c>
      <c r="I35" s="8"/>
      <c r="J35" s="8">
        <f t="shared" si="2"/>
        <v>0</v>
      </c>
      <c r="K35" s="8">
        <f t="shared" si="3"/>
        <v>0</v>
      </c>
      <c r="L35" s="8">
        <f t="shared" si="3"/>
        <v>0</v>
      </c>
      <c r="M35" s="5" t="s">
        <v>52</v>
      </c>
      <c r="N35" s="1" t="s">
        <v>94</v>
      </c>
      <c r="O35" s="1" t="s">
        <v>52</v>
      </c>
      <c r="P35" s="1" t="s">
        <v>52</v>
      </c>
      <c r="Q35" s="1" t="s">
        <v>75</v>
      </c>
      <c r="R35" s="1" t="s">
        <v>64</v>
      </c>
      <c r="S35" s="1" t="s">
        <v>65</v>
      </c>
      <c r="T35" s="1" t="s">
        <v>65</v>
      </c>
      <c r="AR35" s="1" t="s">
        <v>52</v>
      </c>
      <c r="AS35" s="1" t="s">
        <v>52</v>
      </c>
      <c r="AU35" s="1" t="s">
        <v>95</v>
      </c>
      <c r="AV35">
        <v>55</v>
      </c>
    </row>
    <row r="36" spans="1:48" ht="30" customHeight="1" x14ac:dyDescent="0.3">
      <c r="A36" s="5" t="s">
        <v>96</v>
      </c>
      <c r="B36" s="5" t="s">
        <v>97</v>
      </c>
      <c r="C36" s="5" t="s">
        <v>90</v>
      </c>
      <c r="D36" s="6">
        <v>104</v>
      </c>
      <c r="E36" s="8"/>
      <c r="F36" s="8">
        <f t="shared" si="0"/>
        <v>0</v>
      </c>
      <c r="G36" s="8"/>
      <c r="H36" s="8">
        <f t="shared" si="1"/>
        <v>0</v>
      </c>
      <c r="I36" s="8"/>
      <c r="J36" s="8">
        <f t="shared" si="2"/>
        <v>0</v>
      </c>
      <c r="K36" s="8">
        <f t="shared" si="3"/>
        <v>0</v>
      </c>
      <c r="L36" s="8">
        <f t="shared" si="3"/>
        <v>0</v>
      </c>
      <c r="M36" s="5" t="s">
        <v>52</v>
      </c>
      <c r="N36" s="1" t="s">
        <v>98</v>
      </c>
      <c r="O36" s="1" t="s">
        <v>52</v>
      </c>
      <c r="P36" s="1" t="s">
        <v>52</v>
      </c>
      <c r="Q36" s="1" t="s">
        <v>75</v>
      </c>
      <c r="R36" s="1" t="s">
        <v>64</v>
      </c>
      <c r="S36" s="1" t="s">
        <v>65</v>
      </c>
      <c r="T36" s="1" t="s">
        <v>65</v>
      </c>
      <c r="AR36" s="1" t="s">
        <v>52</v>
      </c>
      <c r="AS36" s="1" t="s">
        <v>52</v>
      </c>
      <c r="AU36" s="1" t="s">
        <v>99</v>
      </c>
      <c r="AV36">
        <v>56</v>
      </c>
    </row>
    <row r="37" spans="1:48" ht="30" customHeight="1" x14ac:dyDescent="0.3">
      <c r="A37" s="5" t="s">
        <v>96</v>
      </c>
      <c r="B37" s="5" t="s">
        <v>100</v>
      </c>
      <c r="C37" s="5" t="s">
        <v>90</v>
      </c>
      <c r="D37" s="6">
        <v>90</v>
      </c>
      <c r="E37" s="8"/>
      <c r="F37" s="8">
        <f t="shared" si="0"/>
        <v>0</v>
      </c>
      <c r="G37" s="8"/>
      <c r="H37" s="8">
        <f t="shared" si="1"/>
        <v>0</v>
      </c>
      <c r="I37" s="8"/>
      <c r="J37" s="8">
        <f t="shared" si="2"/>
        <v>0</v>
      </c>
      <c r="K37" s="8">
        <f t="shared" si="3"/>
        <v>0</v>
      </c>
      <c r="L37" s="8">
        <f t="shared" si="3"/>
        <v>0</v>
      </c>
      <c r="M37" s="5" t="s">
        <v>52</v>
      </c>
      <c r="N37" s="1" t="s">
        <v>101</v>
      </c>
      <c r="O37" s="1" t="s">
        <v>52</v>
      </c>
      <c r="P37" s="1" t="s">
        <v>52</v>
      </c>
      <c r="Q37" s="1" t="s">
        <v>75</v>
      </c>
      <c r="R37" s="1" t="s">
        <v>64</v>
      </c>
      <c r="S37" s="1" t="s">
        <v>65</v>
      </c>
      <c r="T37" s="1" t="s">
        <v>65</v>
      </c>
      <c r="AR37" s="1" t="s">
        <v>52</v>
      </c>
      <c r="AS37" s="1" t="s">
        <v>52</v>
      </c>
      <c r="AU37" s="1" t="s">
        <v>102</v>
      </c>
      <c r="AV37">
        <v>57</v>
      </c>
    </row>
    <row r="38" spans="1:48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48" ht="30" customHeight="1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8" ht="30" customHeight="1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48" ht="30" customHeight="1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8" ht="30" customHeight="1" x14ac:dyDescent="0.3">
      <c r="A55" s="5" t="s">
        <v>72</v>
      </c>
      <c r="B55" s="6"/>
      <c r="C55" s="6"/>
      <c r="D55" s="6"/>
      <c r="E55" s="6"/>
      <c r="F55" s="8">
        <f>SUM(F31:F54)</f>
        <v>0</v>
      </c>
      <c r="G55" s="6"/>
      <c r="H55" s="8">
        <f>SUM(H31:H54)</f>
        <v>0</v>
      </c>
      <c r="I55" s="6"/>
      <c r="J55" s="8">
        <f>SUM(J31:J54)</f>
        <v>0</v>
      </c>
      <c r="K55" s="6"/>
      <c r="L55" s="8">
        <f>SUM(L31:L54)</f>
        <v>0</v>
      </c>
      <c r="M55" s="6"/>
      <c r="N55" t="s">
        <v>73</v>
      </c>
    </row>
    <row r="56" spans="1:48" ht="30" customHeight="1" x14ac:dyDescent="0.3">
      <c r="A56" s="5" t="s">
        <v>103</v>
      </c>
      <c r="B56" s="5" t="s">
        <v>52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Q56" s="1" t="s">
        <v>104</v>
      </c>
    </row>
    <row r="57" spans="1:48" ht="30" customHeight="1" x14ac:dyDescent="0.3">
      <c r="A57" s="5" t="s">
        <v>106</v>
      </c>
      <c r="B57" s="5" t="s">
        <v>107</v>
      </c>
      <c r="C57" s="5" t="s">
        <v>108</v>
      </c>
      <c r="D57" s="6">
        <v>-547</v>
      </c>
      <c r="E57" s="8"/>
      <c r="F57" s="8">
        <f>TRUNC(E57*D57, 0)</f>
        <v>0</v>
      </c>
      <c r="G57" s="8"/>
      <c r="H57" s="8">
        <f>TRUNC(G57*D57, 0)</f>
        <v>0</v>
      </c>
      <c r="I57" s="8"/>
      <c r="J57" s="8">
        <f>TRUNC(I57*D57, 0)</f>
        <v>0</v>
      </c>
      <c r="K57" s="8">
        <f>TRUNC(E57+G57+I57, 0)</f>
        <v>0</v>
      </c>
      <c r="L57" s="8">
        <f>TRUNC(F57+H57+J57, 0)</f>
        <v>0</v>
      </c>
      <c r="M57" s="5" t="s">
        <v>109</v>
      </c>
      <c r="N57" s="1" t="s">
        <v>110</v>
      </c>
      <c r="O57" s="1" t="s">
        <v>52</v>
      </c>
      <c r="P57" s="1" t="s">
        <v>52</v>
      </c>
      <c r="Q57" s="1" t="s">
        <v>104</v>
      </c>
      <c r="R57" s="1" t="s">
        <v>65</v>
      </c>
      <c r="S57" s="1" t="s">
        <v>65</v>
      </c>
      <c r="T57" s="1" t="s">
        <v>64</v>
      </c>
      <c r="AR57" s="1" t="s">
        <v>52</v>
      </c>
      <c r="AS57" s="1" t="s">
        <v>52</v>
      </c>
      <c r="AU57" s="1" t="s">
        <v>111</v>
      </c>
      <c r="AV57">
        <v>11</v>
      </c>
    </row>
    <row r="58" spans="1:48" ht="30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ht="30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30" customHeight="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3" ht="30" customHeight="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ht="30" customHeight="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ht="30" customHeight="1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30" customHeight="1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ht="30" customHeight="1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48" ht="30" customHeight="1" x14ac:dyDescent="0.3">
      <c r="A81" s="5" t="s">
        <v>72</v>
      </c>
      <c r="B81" s="6"/>
      <c r="C81" s="6"/>
      <c r="D81" s="6"/>
      <c r="E81" s="6"/>
      <c r="F81" s="8">
        <f>SUM(F57:F80)</f>
        <v>0</v>
      </c>
      <c r="G81" s="6"/>
      <c r="H81" s="8">
        <f>SUM(H57:H80)</f>
        <v>0</v>
      </c>
      <c r="I81" s="6"/>
      <c r="J81" s="8">
        <f>SUM(J57:J80)</f>
        <v>0</v>
      </c>
      <c r="K81" s="6"/>
      <c r="L81" s="8">
        <f>SUM(L57:L80)</f>
        <v>0</v>
      </c>
      <c r="M81" s="6"/>
      <c r="N81" t="s">
        <v>73</v>
      </c>
    </row>
    <row r="82" spans="1:48" ht="30" customHeight="1" x14ac:dyDescent="0.3">
      <c r="A82" s="5" t="s">
        <v>112</v>
      </c>
      <c r="B82" s="5" t="s">
        <v>52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Q82" s="1" t="s">
        <v>113</v>
      </c>
    </row>
    <row r="83" spans="1:48" ht="30" customHeight="1" x14ac:dyDescent="0.3">
      <c r="A83" s="5" t="s">
        <v>114</v>
      </c>
      <c r="B83" s="5" t="s">
        <v>52</v>
      </c>
      <c r="C83" s="5" t="s">
        <v>115</v>
      </c>
      <c r="D83" s="6">
        <v>2.1999999999999999E-2</v>
      </c>
      <c r="E83" s="8"/>
      <c r="F83" s="8">
        <f>TRUNC(E83*D83, 0)</f>
        <v>0</v>
      </c>
      <c r="G83" s="8"/>
      <c r="H83" s="8">
        <f>TRUNC(G83*D83, 0)</f>
        <v>0</v>
      </c>
      <c r="I83" s="8"/>
      <c r="J83" s="8">
        <f>TRUNC(I83*D83, 0)</f>
        <v>0</v>
      </c>
      <c r="K83" s="8">
        <f>TRUNC(E83+G83+I83, 0)</f>
        <v>0</v>
      </c>
      <c r="L83" s="8">
        <f>TRUNC(F83+H83+J83, 0)</f>
        <v>0</v>
      </c>
      <c r="M83" s="5" t="s">
        <v>52</v>
      </c>
      <c r="N83" s="1" t="s">
        <v>116</v>
      </c>
      <c r="O83" s="1" t="s">
        <v>52</v>
      </c>
      <c r="P83" s="1" t="s">
        <v>52</v>
      </c>
      <c r="Q83" s="1" t="s">
        <v>113</v>
      </c>
      <c r="R83" s="1" t="s">
        <v>65</v>
      </c>
      <c r="S83" s="1" t="s">
        <v>65</v>
      </c>
      <c r="T83" s="1" t="s">
        <v>64</v>
      </c>
      <c r="AR83" s="1" t="s">
        <v>52</v>
      </c>
      <c r="AS83" s="1" t="s">
        <v>52</v>
      </c>
      <c r="AU83" s="1" t="s">
        <v>117</v>
      </c>
      <c r="AV83">
        <v>58</v>
      </c>
    </row>
    <row r="84" spans="1:48" ht="30" customHeight="1" x14ac:dyDescent="0.3">
      <c r="A84" s="5" t="s">
        <v>118</v>
      </c>
      <c r="B84" s="5" t="s">
        <v>119</v>
      </c>
      <c r="C84" s="5" t="s">
        <v>115</v>
      </c>
      <c r="D84" s="6">
        <v>1.097</v>
      </c>
      <c r="E84" s="8"/>
      <c r="F84" s="8">
        <f>TRUNC(E84*D84, 0)</f>
        <v>0</v>
      </c>
      <c r="G84" s="8"/>
      <c r="H84" s="8">
        <f>TRUNC(G84*D84, 0)</f>
        <v>0</v>
      </c>
      <c r="I84" s="8"/>
      <c r="J84" s="8">
        <f>TRUNC(I84*D84, 0)</f>
        <v>0</v>
      </c>
      <c r="K84" s="8">
        <f>TRUNC(E84+G84+I84, 0)</f>
        <v>0</v>
      </c>
      <c r="L84" s="8">
        <f>TRUNC(F84+H84+J84, 0)</f>
        <v>0</v>
      </c>
      <c r="M84" s="5" t="s">
        <v>52</v>
      </c>
      <c r="N84" s="1" t="s">
        <v>120</v>
      </c>
      <c r="O84" s="1" t="s">
        <v>52</v>
      </c>
      <c r="P84" s="1" t="s">
        <v>52</v>
      </c>
      <c r="Q84" s="1" t="s">
        <v>113</v>
      </c>
      <c r="R84" s="1" t="s">
        <v>65</v>
      </c>
      <c r="S84" s="1" t="s">
        <v>65</v>
      </c>
      <c r="T84" s="1" t="s">
        <v>64</v>
      </c>
      <c r="AR84" s="1" t="s">
        <v>52</v>
      </c>
      <c r="AS84" s="1" t="s">
        <v>52</v>
      </c>
      <c r="AU84" s="1" t="s">
        <v>121</v>
      </c>
      <c r="AV84">
        <v>59</v>
      </c>
    </row>
    <row r="85" spans="1:48" ht="30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48" ht="30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48" ht="30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48" ht="30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48" ht="30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48" ht="30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48" ht="30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48" ht="30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48" ht="30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48" ht="30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48" ht="30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48" ht="30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48" ht="30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48" ht="30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48" ht="30" customHeight="1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48" ht="30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48" ht="30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48" ht="30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 x14ac:dyDescent="0.3">
      <c r="A107" s="5" t="s">
        <v>72</v>
      </c>
      <c r="B107" s="6"/>
      <c r="C107" s="6"/>
      <c r="D107" s="6"/>
      <c r="E107" s="6"/>
      <c r="F107" s="8">
        <f>SUM(F83:F106)</f>
        <v>0</v>
      </c>
      <c r="G107" s="6"/>
      <c r="H107" s="8">
        <f>SUM(H83:H106)</f>
        <v>0</v>
      </c>
      <c r="I107" s="6"/>
      <c r="J107" s="8">
        <f>SUM(J83:J106)</f>
        <v>0</v>
      </c>
      <c r="K107" s="6"/>
      <c r="L107" s="8">
        <f>SUM(L83:L106)</f>
        <v>0</v>
      </c>
      <c r="M107" s="6"/>
      <c r="N107" t="s">
        <v>73</v>
      </c>
    </row>
    <row r="108" spans="1:48" ht="30" customHeight="1" x14ac:dyDescent="0.3">
      <c r="A108" s="5" t="s">
        <v>122</v>
      </c>
      <c r="B108" s="5" t="s">
        <v>52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Q108" s="1" t="s">
        <v>123</v>
      </c>
    </row>
    <row r="109" spans="1:48" ht="30" customHeight="1" x14ac:dyDescent="0.3">
      <c r="A109" s="5" t="s">
        <v>125</v>
      </c>
      <c r="B109" s="5" t="s">
        <v>126</v>
      </c>
      <c r="C109" s="5" t="s">
        <v>115</v>
      </c>
      <c r="D109" s="6">
        <v>2.1999999999999999E-2</v>
      </c>
      <c r="E109" s="8"/>
      <c r="F109" s="8">
        <f>TRUNC(E109*D109, 0)</f>
        <v>0</v>
      </c>
      <c r="G109" s="8"/>
      <c r="H109" s="8">
        <f>TRUNC(G109*D109, 0)</f>
        <v>0</v>
      </c>
      <c r="I109" s="8"/>
      <c r="J109" s="8">
        <f>TRUNC(I109*D109, 0)</f>
        <v>0</v>
      </c>
      <c r="K109" s="8">
        <f t="shared" ref="K109:L113" si="4">TRUNC(E109+G109+I109, 0)</f>
        <v>0</v>
      </c>
      <c r="L109" s="8">
        <f t="shared" si="4"/>
        <v>0</v>
      </c>
      <c r="M109" s="5" t="s">
        <v>52</v>
      </c>
      <c r="N109" s="1" t="s">
        <v>127</v>
      </c>
      <c r="O109" s="1" t="s">
        <v>52</v>
      </c>
      <c r="P109" s="1" t="s">
        <v>52</v>
      </c>
      <c r="Q109" s="1" t="s">
        <v>123</v>
      </c>
      <c r="R109" s="1" t="s">
        <v>65</v>
      </c>
      <c r="S109" s="1" t="s">
        <v>65</v>
      </c>
      <c r="T109" s="1" t="s">
        <v>64</v>
      </c>
      <c r="AR109" s="1" t="s">
        <v>52</v>
      </c>
      <c r="AS109" s="1" t="s">
        <v>52</v>
      </c>
      <c r="AU109" s="1" t="s">
        <v>128</v>
      </c>
      <c r="AV109">
        <v>60</v>
      </c>
    </row>
    <row r="110" spans="1:48" ht="30" customHeight="1" x14ac:dyDescent="0.3">
      <c r="A110" s="5" t="s">
        <v>129</v>
      </c>
      <c r="B110" s="5" t="s">
        <v>130</v>
      </c>
      <c r="C110" s="5" t="s">
        <v>115</v>
      </c>
      <c r="D110" s="6">
        <v>1.097</v>
      </c>
      <c r="E110" s="8"/>
      <c r="F110" s="8">
        <f>TRUNC(E110*D110, 0)</f>
        <v>0</v>
      </c>
      <c r="G110" s="8"/>
      <c r="H110" s="8">
        <f>TRUNC(G110*D110, 0)</f>
        <v>0</v>
      </c>
      <c r="I110" s="8"/>
      <c r="J110" s="8">
        <f>TRUNC(I110*D110, 0)</f>
        <v>0</v>
      </c>
      <c r="K110" s="8">
        <f t="shared" si="4"/>
        <v>0</v>
      </c>
      <c r="L110" s="8">
        <f t="shared" si="4"/>
        <v>0</v>
      </c>
      <c r="M110" s="5" t="s">
        <v>52</v>
      </c>
      <c r="N110" s="1" t="s">
        <v>131</v>
      </c>
      <c r="O110" s="1" t="s">
        <v>52</v>
      </c>
      <c r="P110" s="1" t="s">
        <v>52</v>
      </c>
      <c r="Q110" s="1" t="s">
        <v>123</v>
      </c>
      <c r="R110" s="1" t="s">
        <v>65</v>
      </c>
      <c r="S110" s="1" t="s">
        <v>65</v>
      </c>
      <c r="T110" s="1" t="s">
        <v>64</v>
      </c>
      <c r="AR110" s="1" t="s">
        <v>52</v>
      </c>
      <c r="AS110" s="1" t="s">
        <v>52</v>
      </c>
      <c r="AU110" s="1" t="s">
        <v>132</v>
      </c>
      <c r="AV110">
        <v>61</v>
      </c>
    </row>
    <row r="111" spans="1:48" ht="30" customHeight="1" x14ac:dyDescent="0.3">
      <c r="A111" s="5" t="s">
        <v>133</v>
      </c>
      <c r="B111" s="5" t="s">
        <v>134</v>
      </c>
      <c r="C111" s="5" t="s">
        <v>115</v>
      </c>
      <c r="D111" s="6">
        <v>2.1999999999999999E-2</v>
      </c>
      <c r="E111" s="8"/>
      <c r="F111" s="8">
        <f>TRUNC(E111*D111, 0)</f>
        <v>0</v>
      </c>
      <c r="G111" s="8"/>
      <c r="H111" s="8">
        <f>TRUNC(G111*D111, 0)</f>
        <v>0</v>
      </c>
      <c r="I111" s="8"/>
      <c r="J111" s="8">
        <f>TRUNC(I111*D111, 0)</f>
        <v>0</v>
      </c>
      <c r="K111" s="8">
        <f t="shared" si="4"/>
        <v>0</v>
      </c>
      <c r="L111" s="8">
        <f t="shared" si="4"/>
        <v>0</v>
      </c>
      <c r="M111" s="5" t="s">
        <v>52</v>
      </c>
      <c r="N111" s="1" t="s">
        <v>135</v>
      </c>
      <c r="O111" s="1" t="s">
        <v>52</v>
      </c>
      <c r="P111" s="1" t="s">
        <v>52</v>
      </c>
      <c r="Q111" s="1" t="s">
        <v>123</v>
      </c>
      <c r="R111" s="1" t="s">
        <v>65</v>
      </c>
      <c r="S111" s="1" t="s">
        <v>65</v>
      </c>
      <c r="T111" s="1" t="s">
        <v>64</v>
      </c>
      <c r="AR111" s="1" t="s">
        <v>52</v>
      </c>
      <c r="AS111" s="1" t="s">
        <v>52</v>
      </c>
      <c r="AU111" s="1" t="s">
        <v>136</v>
      </c>
      <c r="AV111">
        <v>62</v>
      </c>
    </row>
    <row r="112" spans="1:48" ht="30" customHeight="1" x14ac:dyDescent="0.3">
      <c r="A112" s="5" t="s">
        <v>137</v>
      </c>
      <c r="B112" s="5" t="s">
        <v>138</v>
      </c>
      <c r="C112" s="5" t="s">
        <v>115</v>
      </c>
      <c r="D112" s="6">
        <v>1.0169999999999999</v>
      </c>
      <c r="E112" s="8"/>
      <c r="F112" s="8">
        <f>TRUNC(E112*D112, 0)</f>
        <v>0</v>
      </c>
      <c r="G112" s="8"/>
      <c r="H112" s="8">
        <f>TRUNC(G112*D112, 0)</f>
        <v>0</v>
      </c>
      <c r="I112" s="8"/>
      <c r="J112" s="8">
        <f>TRUNC(I112*D112, 0)</f>
        <v>0</v>
      </c>
      <c r="K112" s="8">
        <f t="shared" si="4"/>
        <v>0</v>
      </c>
      <c r="L112" s="8">
        <f t="shared" si="4"/>
        <v>0</v>
      </c>
      <c r="M112" s="5" t="s">
        <v>52</v>
      </c>
      <c r="N112" s="1" t="s">
        <v>139</v>
      </c>
      <c r="O112" s="1" t="s">
        <v>52</v>
      </c>
      <c r="P112" s="1" t="s">
        <v>52</v>
      </c>
      <c r="Q112" s="1" t="s">
        <v>123</v>
      </c>
      <c r="R112" s="1" t="s">
        <v>65</v>
      </c>
      <c r="S112" s="1" t="s">
        <v>65</v>
      </c>
      <c r="T112" s="1" t="s">
        <v>64</v>
      </c>
      <c r="AR112" s="1" t="s">
        <v>52</v>
      </c>
      <c r="AS112" s="1" t="s">
        <v>52</v>
      </c>
      <c r="AU112" s="1" t="s">
        <v>140</v>
      </c>
      <c r="AV112">
        <v>63</v>
      </c>
    </row>
    <row r="113" spans="1:48" ht="30" customHeight="1" x14ac:dyDescent="0.3">
      <c r="A113" s="5" t="s">
        <v>137</v>
      </c>
      <c r="B113" s="5" t="s">
        <v>141</v>
      </c>
      <c r="C113" s="5" t="s">
        <v>115</v>
      </c>
      <c r="D113" s="6">
        <v>0.08</v>
      </c>
      <c r="E113" s="8"/>
      <c r="F113" s="8">
        <f>TRUNC(E113*D113, 0)</f>
        <v>0</v>
      </c>
      <c r="G113" s="8"/>
      <c r="H113" s="8">
        <f>TRUNC(G113*D113, 0)</f>
        <v>0</v>
      </c>
      <c r="I113" s="8"/>
      <c r="J113" s="8">
        <f>TRUNC(I113*D113, 0)</f>
        <v>0</v>
      </c>
      <c r="K113" s="8">
        <f t="shared" si="4"/>
        <v>0</v>
      </c>
      <c r="L113" s="8">
        <f t="shared" si="4"/>
        <v>0</v>
      </c>
      <c r="M113" s="5" t="s">
        <v>52</v>
      </c>
      <c r="N113" s="1" t="s">
        <v>142</v>
      </c>
      <c r="O113" s="1" t="s">
        <v>52</v>
      </c>
      <c r="P113" s="1" t="s">
        <v>52</v>
      </c>
      <c r="Q113" s="1" t="s">
        <v>123</v>
      </c>
      <c r="R113" s="1" t="s">
        <v>65</v>
      </c>
      <c r="S113" s="1" t="s">
        <v>65</v>
      </c>
      <c r="T113" s="1" t="s">
        <v>64</v>
      </c>
      <c r="AR113" s="1" t="s">
        <v>52</v>
      </c>
      <c r="AS113" s="1" t="s">
        <v>52</v>
      </c>
      <c r="AU113" s="1" t="s">
        <v>143</v>
      </c>
      <c r="AV113">
        <v>64</v>
      </c>
    </row>
    <row r="114" spans="1:48" ht="30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48" ht="30" customHeight="1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48" ht="30" customHeight="1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48" ht="30" customHeight="1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48" ht="30" customHeight="1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48" ht="30" customHeight="1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48" ht="30" customHeight="1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48" ht="30" customHeight="1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48" ht="30" customHeight="1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48" ht="30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 x14ac:dyDescent="0.3">
      <c r="A133" s="5" t="s">
        <v>72</v>
      </c>
      <c r="B133" s="6"/>
      <c r="C133" s="6"/>
      <c r="D133" s="6"/>
      <c r="E133" s="6"/>
      <c r="F133" s="8">
        <f>SUM(F109:F132)</f>
        <v>0</v>
      </c>
      <c r="G133" s="6"/>
      <c r="H133" s="8">
        <f>SUM(H109:H132)</f>
        <v>0</v>
      </c>
      <c r="I133" s="6"/>
      <c r="J133" s="8">
        <f>SUM(J109:J132)</f>
        <v>0</v>
      </c>
      <c r="K133" s="6"/>
      <c r="L133" s="8">
        <f>SUM(L109:L132)</f>
        <v>0</v>
      </c>
      <c r="M133" s="6"/>
      <c r="N133" t="s">
        <v>73</v>
      </c>
    </row>
    <row r="134" spans="1:48" ht="30" customHeight="1" x14ac:dyDescent="0.3">
      <c r="A134" s="5" t="s">
        <v>146</v>
      </c>
      <c r="B134" s="5" t="s">
        <v>52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Q134" s="1" t="s">
        <v>147</v>
      </c>
    </row>
    <row r="135" spans="1:48" ht="30" customHeight="1" x14ac:dyDescent="0.3">
      <c r="A135" s="5" t="s">
        <v>148</v>
      </c>
      <c r="B135" s="5" t="s">
        <v>149</v>
      </c>
      <c r="C135" s="5" t="s">
        <v>150</v>
      </c>
      <c r="D135" s="6">
        <v>16</v>
      </c>
      <c r="E135" s="8"/>
      <c r="F135" s="8">
        <f>TRUNC(E135*D135, 0)</f>
        <v>0</v>
      </c>
      <c r="G135" s="8"/>
      <c r="H135" s="8">
        <f>TRUNC(G135*D135, 0)</f>
        <v>0</v>
      </c>
      <c r="I135" s="8"/>
      <c r="J135" s="8">
        <f>TRUNC(I135*D135, 0)</f>
        <v>0</v>
      </c>
      <c r="K135" s="8">
        <f>TRUNC(E135+G135+I135, 0)</f>
        <v>0</v>
      </c>
      <c r="L135" s="8">
        <f>TRUNC(F135+H135+J135, 0)</f>
        <v>0</v>
      </c>
      <c r="M135" s="5" t="s">
        <v>52</v>
      </c>
      <c r="N135" s="1" t="s">
        <v>151</v>
      </c>
      <c r="O135" s="1" t="s">
        <v>52</v>
      </c>
      <c r="P135" s="1" t="s">
        <v>52</v>
      </c>
      <c r="Q135" s="1" t="s">
        <v>147</v>
      </c>
      <c r="R135" s="1" t="s">
        <v>64</v>
      </c>
      <c r="S135" s="1" t="s">
        <v>65</v>
      </c>
      <c r="T135" s="1" t="s">
        <v>65</v>
      </c>
      <c r="AR135" s="1" t="s">
        <v>52</v>
      </c>
      <c r="AS135" s="1" t="s">
        <v>52</v>
      </c>
      <c r="AU135" s="1" t="s">
        <v>152</v>
      </c>
      <c r="AV135">
        <v>21</v>
      </c>
    </row>
    <row r="136" spans="1:48" ht="30" customHeight="1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48" ht="30" customHeight="1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48" ht="30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30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7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7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7" ht="30" customHeight="1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7" ht="30" customHeight="1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7" ht="30" customHeight="1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7" ht="30" customHeight="1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7" ht="30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7" ht="30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7" ht="30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7" ht="30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7" ht="30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7" ht="30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7" ht="30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7" ht="30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7" ht="30" customHeight="1" x14ac:dyDescent="0.3">
      <c r="A159" s="5" t="s">
        <v>72</v>
      </c>
      <c r="B159" s="6"/>
      <c r="C159" s="6"/>
      <c r="D159" s="6"/>
      <c r="E159" s="6"/>
      <c r="F159" s="8">
        <f>SUM(F135:F158)</f>
        <v>0</v>
      </c>
      <c r="G159" s="6"/>
      <c r="H159" s="8">
        <f>SUM(H135:H158)</f>
        <v>0</v>
      </c>
      <c r="I159" s="6"/>
      <c r="J159" s="8">
        <f>SUM(J135:J158)</f>
        <v>0</v>
      </c>
      <c r="K159" s="6"/>
      <c r="L159" s="8">
        <f>SUM(L135:L158)</f>
        <v>0</v>
      </c>
      <c r="M159" s="6"/>
      <c r="N159" t="s">
        <v>73</v>
      </c>
    </row>
    <row r="160" spans="1:17" ht="30" customHeight="1" x14ac:dyDescent="0.3">
      <c r="A160" s="5" t="s">
        <v>155</v>
      </c>
      <c r="B160" s="5" t="s">
        <v>52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Q160" s="1" t="s">
        <v>156</v>
      </c>
    </row>
    <row r="161" spans="1:48" ht="30" customHeight="1" x14ac:dyDescent="0.3">
      <c r="A161" s="5" t="s">
        <v>157</v>
      </c>
      <c r="B161" s="5" t="s">
        <v>158</v>
      </c>
      <c r="C161" s="5" t="s">
        <v>90</v>
      </c>
      <c r="D161" s="6">
        <v>69</v>
      </c>
      <c r="E161" s="8"/>
      <c r="F161" s="8">
        <f t="shared" ref="F161:F173" si="5">TRUNC(E161*D161, 0)</f>
        <v>0</v>
      </c>
      <c r="G161" s="8"/>
      <c r="H161" s="8">
        <f t="shared" ref="H161:H173" si="6">TRUNC(G161*D161, 0)</f>
        <v>0</v>
      </c>
      <c r="I161" s="8"/>
      <c r="J161" s="8">
        <f t="shared" ref="J161:J173" si="7">TRUNC(I161*D161, 0)</f>
        <v>0</v>
      </c>
      <c r="K161" s="8">
        <f t="shared" ref="K161:K173" si="8">TRUNC(E161+G161+I161, 0)</f>
        <v>0</v>
      </c>
      <c r="L161" s="8">
        <f t="shared" ref="L161:L173" si="9">TRUNC(F161+H161+J161, 0)</f>
        <v>0</v>
      </c>
      <c r="M161" s="5" t="s">
        <v>52</v>
      </c>
      <c r="N161" s="1" t="s">
        <v>159</v>
      </c>
      <c r="O161" s="1" t="s">
        <v>52</v>
      </c>
      <c r="P161" s="1" t="s">
        <v>52</v>
      </c>
      <c r="Q161" s="1" t="s">
        <v>156</v>
      </c>
      <c r="R161" s="1" t="s">
        <v>64</v>
      </c>
      <c r="S161" s="1" t="s">
        <v>65</v>
      </c>
      <c r="T161" s="1" t="s">
        <v>65</v>
      </c>
      <c r="AR161" s="1" t="s">
        <v>52</v>
      </c>
      <c r="AS161" s="1" t="s">
        <v>52</v>
      </c>
      <c r="AU161" s="1" t="s">
        <v>160</v>
      </c>
      <c r="AV161">
        <v>31</v>
      </c>
    </row>
    <row r="162" spans="1:48" ht="30" customHeight="1" x14ac:dyDescent="0.3">
      <c r="A162" s="5" t="s">
        <v>161</v>
      </c>
      <c r="B162" s="5" t="s">
        <v>162</v>
      </c>
      <c r="C162" s="5" t="s">
        <v>90</v>
      </c>
      <c r="D162" s="6">
        <v>108</v>
      </c>
      <c r="E162" s="8"/>
      <c r="F162" s="8">
        <f t="shared" si="5"/>
        <v>0</v>
      </c>
      <c r="G162" s="8"/>
      <c r="H162" s="8">
        <f t="shared" si="6"/>
        <v>0</v>
      </c>
      <c r="I162" s="8"/>
      <c r="J162" s="8">
        <f t="shared" si="7"/>
        <v>0</v>
      </c>
      <c r="K162" s="8">
        <f t="shared" si="8"/>
        <v>0</v>
      </c>
      <c r="L162" s="8">
        <f t="shared" si="9"/>
        <v>0</v>
      </c>
      <c r="M162" s="5" t="s">
        <v>52</v>
      </c>
      <c r="N162" s="1" t="s">
        <v>163</v>
      </c>
      <c r="O162" s="1" t="s">
        <v>52</v>
      </c>
      <c r="P162" s="1" t="s">
        <v>52</v>
      </c>
      <c r="Q162" s="1" t="s">
        <v>156</v>
      </c>
      <c r="R162" s="1" t="s">
        <v>64</v>
      </c>
      <c r="S162" s="1" t="s">
        <v>65</v>
      </c>
      <c r="T162" s="1" t="s">
        <v>65</v>
      </c>
      <c r="AR162" s="1" t="s">
        <v>52</v>
      </c>
      <c r="AS162" s="1" t="s">
        <v>52</v>
      </c>
      <c r="AU162" s="1" t="s">
        <v>164</v>
      </c>
      <c r="AV162">
        <v>26</v>
      </c>
    </row>
    <row r="163" spans="1:48" ht="30" customHeight="1" x14ac:dyDescent="0.3">
      <c r="A163" s="5" t="s">
        <v>161</v>
      </c>
      <c r="B163" s="5" t="s">
        <v>165</v>
      </c>
      <c r="C163" s="5" t="s">
        <v>90</v>
      </c>
      <c r="D163" s="6">
        <v>5</v>
      </c>
      <c r="E163" s="8"/>
      <c r="F163" s="8">
        <f t="shared" si="5"/>
        <v>0</v>
      </c>
      <c r="G163" s="8"/>
      <c r="H163" s="8">
        <f t="shared" si="6"/>
        <v>0</v>
      </c>
      <c r="I163" s="8"/>
      <c r="J163" s="8">
        <f t="shared" si="7"/>
        <v>0</v>
      </c>
      <c r="K163" s="8">
        <f t="shared" si="8"/>
        <v>0</v>
      </c>
      <c r="L163" s="8">
        <f t="shared" si="9"/>
        <v>0</v>
      </c>
      <c r="M163" s="5" t="s">
        <v>52</v>
      </c>
      <c r="N163" s="1" t="s">
        <v>166</v>
      </c>
      <c r="O163" s="1" t="s">
        <v>52</v>
      </c>
      <c r="P163" s="1" t="s">
        <v>52</v>
      </c>
      <c r="Q163" s="1" t="s">
        <v>156</v>
      </c>
      <c r="R163" s="1" t="s">
        <v>64</v>
      </c>
      <c r="S163" s="1" t="s">
        <v>65</v>
      </c>
      <c r="T163" s="1" t="s">
        <v>65</v>
      </c>
      <c r="AR163" s="1" t="s">
        <v>52</v>
      </c>
      <c r="AS163" s="1" t="s">
        <v>52</v>
      </c>
      <c r="AU163" s="1" t="s">
        <v>167</v>
      </c>
      <c r="AV163">
        <v>27</v>
      </c>
    </row>
    <row r="164" spans="1:48" ht="30" customHeight="1" x14ac:dyDescent="0.3">
      <c r="A164" s="5" t="s">
        <v>168</v>
      </c>
      <c r="B164" s="5" t="s">
        <v>169</v>
      </c>
      <c r="C164" s="5" t="s">
        <v>150</v>
      </c>
      <c r="D164" s="6">
        <v>726</v>
      </c>
      <c r="E164" s="8"/>
      <c r="F164" s="8">
        <f t="shared" si="5"/>
        <v>0</v>
      </c>
      <c r="G164" s="8"/>
      <c r="H164" s="8">
        <f t="shared" si="6"/>
        <v>0</v>
      </c>
      <c r="I164" s="8"/>
      <c r="J164" s="8">
        <f t="shared" si="7"/>
        <v>0</v>
      </c>
      <c r="K164" s="8">
        <f t="shared" si="8"/>
        <v>0</v>
      </c>
      <c r="L164" s="8">
        <f t="shared" si="9"/>
        <v>0</v>
      </c>
      <c r="M164" s="5" t="s">
        <v>52</v>
      </c>
      <c r="N164" s="1" t="s">
        <v>170</v>
      </c>
      <c r="O164" s="1" t="s">
        <v>52</v>
      </c>
      <c r="P164" s="1" t="s">
        <v>52</v>
      </c>
      <c r="Q164" s="1" t="s">
        <v>156</v>
      </c>
      <c r="R164" s="1" t="s">
        <v>64</v>
      </c>
      <c r="S164" s="1" t="s">
        <v>65</v>
      </c>
      <c r="T164" s="1" t="s">
        <v>65</v>
      </c>
      <c r="AR164" s="1" t="s">
        <v>52</v>
      </c>
      <c r="AS164" s="1" t="s">
        <v>52</v>
      </c>
      <c r="AU164" s="1" t="s">
        <v>171</v>
      </c>
      <c r="AV164">
        <v>33</v>
      </c>
    </row>
    <row r="165" spans="1:48" ht="30" customHeight="1" x14ac:dyDescent="0.3">
      <c r="A165" s="5" t="s">
        <v>172</v>
      </c>
      <c r="B165" s="5" t="s">
        <v>173</v>
      </c>
      <c r="C165" s="5" t="s">
        <v>150</v>
      </c>
      <c r="D165" s="6">
        <v>41</v>
      </c>
      <c r="E165" s="8"/>
      <c r="F165" s="8">
        <f t="shared" si="5"/>
        <v>0</v>
      </c>
      <c r="G165" s="8"/>
      <c r="H165" s="8">
        <f t="shared" si="6"/>
        <v>0</v>
      </c>
      <c r="I165" s="8"/>
      <c r="J165" s="8">
        <f t="shared" si="7"/>
        <v>0</v>
      </c>
      <c r="K165" s="8">
        <f t="shared" si="8"/>
        <v>0</v>
      </c>
      <c r="L165" s="8">
        <f t="shared" si="9"/>
        <v>0</v>
      </c>
      <c r="M165" s="5" t="s">
        <v>52</v>
      </c>
      <c r="N165" s="1" t="s">
        <v>174</v>
      </c>
      <c r="O165" s="1" t="s">
        <v>52</v>
      </c>
      <c r="P165" s="1" t="s">
        <v>52</v>
      </c>
      <c r="Q165" s="1" t="s">
        <v>156</v>
      </c>
      <c r="R165" s="1" t="s">
        <v>64</v>
      </c>
      <c r="S165" s="1" t="s">
        <v>65</v>
      </c>
      <c r="T165" s="1" t="s">
        <v>65</v>
      </c>
      <c r="AR165" s="1" t="s">
        <v>52</v>
      </c>
      <c r="AS165" s="1" t="s">
        <v>52</v>
      </c>
      <c r="AU165" s="1" t="s">
        <v>175</v>
      </c>
      <c r="AV165">
        <v>30</v>
      </c>
    </row>
    <row r="166" spans="1:48" ht="30" customHeight="1" x14ac:dyDescent="0.3">
      <c r="A166" s="5" t="s">
        <v>176</v>
      </c>
      <c r="B166" s="5" t="s">
        <v>177</v>
      </c>
      <c r="C166" s="5" t="s">
        <v>90</v>
      </c>
      <c r="D166" s="6">
        <v>101</v>
      </c>
      <c r="E166" s="8"/>
      <c r="F166" s="8">
        <f t="shared" si="5"/>
        <v>0</v>
      </c>
      <c r="G166" s="8"/>
      <c r="H166" s="8">
        <f t="shared" si="6"/>
        <v>0</v>
      </c>
      <c r="I166" s="8"/>
      <c r="J166" s="8">
        <f t="shared" si="7"/>
        <v>0</v>
      </c>
      <c r="K166" s="8">
        <f t="shared" si="8"/>
        <v>0</v>
      </c>
      <c r="L166" s="8">
        <f t="shared" si="9"/>
        <v>0</v>
      </c>
      <c r="M166" s="5" t="s">
        <v>52</v>
      </c>
      <c r="N166" s="1" t="s">
        <v>178</v>
      </c>
      <c r="O166" s="1" t="s">
        <v>52</v>
      </c>
      <c r="P166" s="1" t="s">
        <v>52</v>
      </c>
      <c r="Q166" s="1" t="s">
        <v>156</v>
      </c>
      <c r="R166" s="1" t="s">
        <v>64</v>
      </c>
      <c r="S166" s="1" t="s">
        <v>65</v>
      </c>
      <c r="T166" s="1" t="s">
        <v>65</v>
      </c>
      <c r="AR166" s="1" t="s">
        <v>52</v>
      </c>
      <c r="AS166" s="1" t="s">
        <v>52</v>
      </c>
      <c r="AU166" s="1" t="s">
        <v>179</v>
      </c>
      <c r="AV166">
        <v>25</v>
      </c>
    </row>
    <row r="167" spans="1:48" ht="30" customHeight="1" x14ac:dyDescent="0.3">
      <c r="A167" s="5" t="s">
        <v>180</v>
      </c>
      <c r="B167" s="5" t="s">
        <v>181</v>
      </c>
      <c r="C167" s="5" t="s">
        <v>78</v>
      </c>
      <c r="D167" s="6">
        <v>2</v>
      </c>
      <c r="E167" s="8"/>
      <c r="F167" s="8">
        <f t="shared" si="5"/>
        <v>0</v>
      </c>
      <c r="G167" s="8"/>
      <c r="H167" s="8">
        <f t="shared" si="6"/>
        <v>0</v>
      </c>
      <c r="I167" s="8"/>
      <c r="J167" s="8">
        <f t="shared" si="7"/>
        <v>0</v>
      </c>
      <c r="K167" s="8">
        <f t="shared" si="8"/>
        <v>0</v>
      </c>
      <c r="L167" s="8">
        <f t="shared" si="9"/>
        <v>0</v>
      </c>
      <c r="M167" s="5" t="s">
        <v>52</v>
      </c>
      <c r="N167" s="1" t="s">
        <v>182</v>
      </c>
      <c r="O167" s="1" t="s">
        <v>52</v>
      </c>
      <c r="P167" s="1" t="s">
        <v>52</v>
      </c>
      <c r="Q167" s="1" t="s">
        <v>156</v>
      </c>
      <c r="R167" s="1" t="s">
        <v>64</v>
      </c>
      <c r="S167" s="1" t="s">
        <v>65</v>
      </c>
      <c r="T167" s="1" t="s">
        <v>65</v>
      </c>
      <c r="AR167" s="1" t="s">
        <v>52</v>
      </c>
      <c r="AS167" s="1" t="s">
        <v>52</v>
      </c>
      <c r="AU167" s="1" t="s">
        <v>183</v>
      </c>
      <c r="AV167">
        <v>28</v>
      </c>
    </row>
    <row r="168" spans="1:48" ht="30" customHeight="1" x14ac:dyDescent="0.3">
      <c r="A168" s="5" t="s">
        <v>184</v>
      </c>
      <c r="B168" s="5" t="s">
        <v>185</v>
      </c>
      <c r="C168" s="5" t="s">
        <v>69</v>
      </c>
      <c r="D168" s="6">
        <v>1</v>
      </c>
      <c r="E168" s="8"/>
      <c r="F168" s="8">
        <f t="shared" si="5"/>
        <v>0</v>
      </c>
      <c r="G168" s="8"/>
      <c r="H168" s="8">
        <f t="shared" si="6"/>
        <v>0</v>
      </c>
      <c r="I168" s="8"/>
      <c r="J168" s="8">
        <f t="shared" si="7"/>
        <v>0</v>
      </c>
      <c r="K168" s="8">
        <f t="shared" si="8"/>
        <v>0</v>
      </c>
      <c r="L168" s="8">
        <f t="shared" si="9"/>
        <v>0</v>
      </c>
      <c r="M168" s="5" t="s">
        <v>52</v>
      </c>
      <c r="N168" s="1" t="s">
        <v>186</v>
      </c>
      <c r="O168" s="1" t="s">
        <v>52</v>
      </c>
      <c r="P168" s="1" t="s">
        <v>52</v>
      </c>
      <c r="Q168" s="1" t="s">
        <v>156</v>
      </c>
      <c r="R168" s="1" t="s">
        <v>64</v>
      </c>
      <c r="S168" s="1" t="s">
        <v>65</v>
      </c>
      <c r="T168" s="1" t="s">
        <v>65</v>
      </c>
      <c r="AR168" s="1" t="s">
        <v>52</v>
      </c>
      <c r="AS168" s="1" t="s">
        <v>52</v>
      </c>
      <c r="AU168" s="1" t="s">
        <v>187</v>
      </c>
      <c r="AV168">
        <v>34</v>
      </c>
    </row>
    <row r="169" spans="1:48" ht="30" customHeight="1" x14ac:dyDescent="0.3">
      <c r="A169" s="5" t="s">
        <v>188</v>
      </c>
      <c r="B169" s="5" t="s">
        <v>189</v>
      </c>
      <c r="C169" s="5" t="s">
        <v>90</v>
      </c>
      <c r="D169" s="6">
        <v>16</v>
      </c>
      <c r="E169" s="8"/>
      <c r="F169" s="8">
        <f t="shared" si="5"/>
        <v>0</v>
      </c>
      <c r="G169" s="8"/>
      <c r="H169" s="8">
        <f t="shared" si="6"/>
        <v>0</v>
      </c>
      <c r="I169" s="8"/>
      <c r="J169" s="8">
        <f t="shared" si="7"/>
        <v>0</v>
      </c>
      <c r="K169" s="8">
        <f t="shared" si="8"/>
        <v>0</v>
      </c>
      <c r="L169" s="8">
        <f t="shared" si="9"/>
        <v>0</v>
      </c>
      <c r="M169" s="5" t="s">
        <v>52</v>
      </c>
      <c r="N169" s="1" t="s">
        <v>190</v>
      </c>
      <c r="O169" s="1" t="s">
        <v>52</v>
      </c>
      <c r="P169" s="1" t="s">
        <v>52</v>
      </c>
      <c r="Q169" s="1" t="s">
        <v>156</v>
      </c>
      <c r="R169" s="1" t="s">
        <v>64</v>
      </c>
      <c r="S169" s="1" t="s">
        <v>65</v>
      </c>
      <c r="T169" s="1" t="s">
        <v>65</v>
      </c>
      <c r="AR169" s="1" t="s">
        <v>52</v>
      </c>
      <c r="AS169" s="1" t="s">
        <v>52</v>
      </c>
      <c r="AU169" s="1" t="s">
        <v>191</v>
      </c>
      <c r="AV169">
        <v>353</v>
      </c>
    </row>
    <row r="170" spans="1:48" ht="30" customHeight="1" x14ac:dyDescent="0.3">
      <c r="A170" s="5" t="s">
        <v>192</v>
      </c>
      <c r="B170" s="5" t="s">
        <v>52</v>
      </c>
      <c r="C170" s="5" t="s">
        <v>78</v>
      </c>
      <c r="D170" s="6">
        <v>49</v>
      </c>
      <c r="E170" s="8"/>
      <c r="F170" s="8">
        <f t="shared" si="5"/>
        <v>0</v>
      </c>
      <c r="G170" s="8"/>
      <c r="H170" s="8">
        <f t="shared" si="6"/>
        <v>0</v>
      </c>
      <c r="I170" s="8"/>
      <c r="J170" s="8">
        <f t="shared" si="7"/>
        <v>0</v>
      </c>
      <c r="K170" s="8">
        <f t="shared" si="8"/>
        <v>0</v>
      </c>
      <c r="L170" s="8">
        <f t="shared" si="9"/>
        <v>0</v>
      </c>
      <c r="M170" s="5" t="s">
        <v>193</v>
      </c>
      <c r="N170" s="1" t="s">
        <v>194</v>
      </c>
      <c r="O170" s="1" t="s">
        <v>52</v>
      </c>
      <c r="P170" s="1" t="s">
        <v>52</v>
      </c>
      <c r="Q170" s="1" t="s">
        <v>156</v>
      </c>
      <c r="R170" s="1" t="s">
        <v>65</v>
      </c>
      <c r="S170" s="1" t="s">
        <v>65</v>
      </c>
      <c r="T170" s="1" t="s">
        <v>64</v>
      </c>
      <c r="AR170" s="1" t="s">
        <v>52</v>
      </c>
      <c r="AS170" s="1" t="s">
        <v>52</v>
      </c>
      <c r="AU170" s="1" t="s">
        <v>195</v>
      </c>
      <c r="AV170">
        <v>348</v>
      </c>
    </row>
    <row r="171" spans="1:48" ht="30" customHeight="1" x14ac:dyDescent="0.3">
      <c r="A171" s="5" t="s">
        <v>196</v>
      </c>
      <c r="B171" s="5" t="s">
        <v>197</v>
      </c>
      <c r="C171" s="5" t="s">
        <v>78</v>
      </c>
      <c r="D171" s="6">
        <v>6</v>
      </c>
      <c r="E171" s="8"/>
      <c r="F171" s="8">
        <f t="shared" si="5"/>
        <v>0</v>
      </c>
      <c r="G171" s="8"/>
      <c r="H171" s="8">
        <f t="shared" si="6"/>
        <v>0</v>
      </c>
      <c r="I171" s="8"/>
      <c r="J171" s="8">
        <f t="shared" si="7"/>
        <v>0</v>
      </c>
      <c r="K171" s="8">
        <f t="shared" si="8"/>
        <v>0</v>
      </c>
      <c r="L171" s="8">
        <f t="shared" si="9"/>
        <v>0</v>
      </c>
      <c r="M171" s="5" t="s">
        <v>193</v>
      </c>
      <c r="N171" s="1" t="s">
        <v>198</v>
      </c>
      <c r="O171" s="1" t="s">
        <v>52</v>
      </c>
      <c r="P171" s="1" t="s">
        <v>52</v>
      </c>
      <c r="Q171" s="1" t="s">
        <v>156</v>
      </c>
      <c r="R171" s="1" t="s">
        <v>65</v>
      </c>
      <c r="S171" s="1" t="s">
        <v>65</v>
      </c>
      <c r="T171" s="1" t="s">
        <v>64</v>
      </c>
      <c r="AR171" s="1" t="s">
        <v>52</v>
      </c>
      <c r="AS171" s="1" t="s">
        <v>52</v>
      </c>
      <c r="AU171" s="1" t="s">
        <v>199</v>
      </c>
      <c r="AV171">
        <v>350</v>
      </c>
    </row>
    <row r="172" spans="1:48" ht="30" customHeight="1" x14ac:dyDescent="0.3">
      <c r="A172" s="5" t="s">
        <v>196</v>
      </c>
      <c r="B172" s="5" t="s">
        <v>200</v>
      </c>
      <c r="C172" s="5" t="s">
        <v>78</v>
      </c>
      <c r="D172" s="6">
        <v>6</v>
      </c>
      <c r="E172" s="8"/>
      <c r="F172" s="8">
        <f t="shared" si="5"/>
        <v>0</v>
      </c>
      <c r="G172" s="8"/>
      <c r="H172" s="8">
        <f t="shared" si="6"/>
        <v>0</v>
      </c>
      <c r="I172" s="8"/>
      <c r="J172" s="8">
        <f t="shared" si="7"/>
        <v>0</v>
      </c>
      <c r="K172" s="8">
        <f t="shared" si="8"/>
        <v>0</v>
      </c>
      <c r="L172" s="8">
        <f t="shared" si="9"/>
        <v>0</v>
      </c>
      <c r="M172" s="5" t="s">
        <v>193</v>
      </c>
      <c r="N172" s="1" t="s">
        <v>201</v>
      </c>
      <c r="O172" s="1" t="s">
        <v>52</v>
      </c>
      <c r="P172" s="1" t="s">
        <v>52</v>
      </c>
      <c r="Q172" s="1" t="s">
        <v>156</v>
      </c>
      <c r="R172" s="1" t="s">
        <v>65</v>
      </c>
      <c r="S172" s="1" t="s">
        <v>65</v>
      </c>
      <c r="T172" s="1" t="s">
        <v>64</v>
      </c>
      <c r="AR172" s="1" t="s">
        <v>52</v>
      </c>
      <c r="AS172" s="1" t="s">
        <v>52</v>
      </c>
      <c r="AU172" s="1" t="s">
        <v>202</v>
      </c>
      <c r="AV172">
        <v>351</v>
      </c>
    </row>
    <row r="173" spans="1:48" ht="30" customHeight="1" x14ac:dyDescent="0.3">
      <c r="A173" s="5" t="s">
        <v>196</v>
      </c>
      <c r="B173" s="5" t="s">
        <v>203</v>
      </c>
      <c r="C173" s="5" t="s">
        <v>204</v>
      </c>
      <c r="D173" s="6">
        <v>1</v>
      </c>
      <c r="E173" s="8"/>
      <c r="F173" s="8">
        <f t="shared" si="5"/>
        <v>0</v>
      </c>
      <c r="G173" s="8"/>
      <c r="H173" s="8">
        <f t="shared" si="6"/>
        <v>0</v>
      </c>
      <c r="I173" s="8"/>
      <c r="J173" s="8">
        <f t="shared" si="7"/>
        <v>0</v>
      </c>
      <c r="K173" s="8">
        <f t="shared" si="8"/>
        <v>0</v>
      </c>
      <c r="L173" s="8">
        <f t="shared" si="9"/>
        <v>0</v>
      </c>
      <c r="M173" s="5" t="s">
        <v>193</v>
      </c>
      <c r="N173" s="1" t="s">
        <v>205</v>
      </c>
      <c r="O173" s="1" t="s">
        <v>52</v>
      </c>
      <c r="P173" s="1" t="s">
        <v>52</v>
      </c>
      <c r="Q173" s="1" t="s">
        <v>156</v>
      </c>
      <c r="R173" s="1" t="s">
        <v>65</v>
      </c>
      <c r="S173" s="1" t="s">
        <v>65</v>
      </c>
      <c r="T173" s="1" t="s">
        <v>64</v>
      </c>
      <c r="AR173" s="1" t="s">
        <v>52</v>
      </c>
      <c r="AS173" s="1" t="s">
        <v>52</v>
      </c>
      <c r="AU173" s="1" t="s">
        <v>206</v>
      </c>
      <c r="AV173">
        <v>352</v>
      </c>
    </row>
    <row r="174" spans="1:48" ht="30" customHeight="1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1:48" ht="30" customHeight="1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48" ht="30" customHeight="1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48" ht="30" customHeight="1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48" ht="30" customHeight="1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48" ht="30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48" ht="30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48" ht="30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48" ht="30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48" ht="30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48" ht="30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48" ht="30" customHeight="1" x14ac:dyDescent="0.3">
      <c r="A185" s="5" t="s">
        <v>72</v>
      </c>
      <c r="B185" s="6"/>
      <c r="C185" s="6"/>
      <c r="D185" s="6"/>
      <c r="E185" s="6"/>
      <c r="F185" s="8">
        <f>SUM(F161:F184)</f>
        <v>0</v>
      </c>
      <c r="G185" s="6"/>
      <c r="H185" s="8">
        <f>SUM(H161:H184)</f>
        <v>0</v>
      </c>
      <c r="I185" s="6"/>
      <c r="J185" s="8">
        <f>SUM(J161:J184)</f>
        <v>0</v>
      </c>
      <c r="K185" s="6"/>
      <c r="L185" s="8">
        <f>SUM(L161:L184)</f>
        <v>0</v>
      </c>
      <c r="M185" s="6"/>
      <c r="N185" t="s">
        <v>73</v>
      </c>
    </row>
    <row r="186" spans="1:48" ht="30" customHeight="1" x14ac:dyDescent="0.3">
      <c r="A186" s="5" t="s">
        <v>209</v>
      </c>
      <c r="B186" s="5" t="s">
        <v>52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Q186" s="1" t="s">
        <v>210</v>
      </c>
    </row>
    <row r="187" spans="1:48" ht="30" customHeight="1" x14ac:dyDescent="0.3">
      <c r="A187" s="5" t="s">
        <v>211</v>
      </c>
      <c r="B187" s="5" t="s">
        <v>212</v>
      </c>
      <c r="C187" s="5" t="s">
        <v>213</v>
      </c>
      <c r="D187" s="6">
        <v>10</v>
      </c>
      <c r="E187" s="8"/>
      <c r="F187" s="8">
        <f>TRUNC(E187*D187, 0)</f>
        <v>0</v>
      </c>
      <c r="G187" s="8"/>
      <c r="H187" s="8">
        <f>TRUNC(G187*D187, 0)</f>
        <v>0</v>
      </c>
      <c r="I187" s="8"/>
      <c r="J187" s="8">
        <f>TRUNC(I187*D187, 0)</f>
        <v>0</v>
      </c>
      <c r="K187" s="8">
        <f>TRUNC(E187+G187+I187, 0)</f>
        <v>0</v>
      </c>
      <c r="L187" s="8">
        <f>TRUNC(F187+H187+J187, 0)</f>
        <v>0</v>
      </c>
      <c r="M187" s="5" t="s">
        <v>52</v>
      </c>
      <c r="N187" s="1" t="s">
        <v>214</v>
      </c>
      <c r="O187" s="1" t="s">
        <v>52</v>
      </c>
      <c r="P187" s="1" t="s">
        <v>52</v>
      </c>
      <c r="Q187" s="1" t="s">
        <v>210</v>
      </c>
      <c r="R187" s="1" t="s">
        <v>64</v>
      </c>
      <c r="S187" s="1" t="s">
        <v>65</v>
      </c>
      <c r="T187" s="1" t="s">
        <v>65</v>
      </c>
      <c r="AR187" s="1" t="s">
        <v>52</v>
      </c>
      <c r="AS187" s="1" t="s">
        <v>52</v>
      </c>
      <c r="AU187" s="1" t="s">
        <v>215</v>
      </c>
      <c r="AV187">
        <v>359</v>
      </c>
    </row>
    <row r="188" spans="1:48" ht="30" customHeight="1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48" ht="30" customHeight="1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48" ht="30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48" ht="30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48" ht="30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13" ht="30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13" ht="30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13" ht="30" customHeight="1" x14ac:dyDescent="0.3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</row>
    <row r="196" spans="1:13" ht="30" customHeight="1" x14ac:dyDescent="0.3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</row>
    <row r="197" spans="1:13" ht="30" customHeight="1" x14ac:dyDescent="0.3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</row>
    <row r="198" spans="1:13" ht="30" customHeight="1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</row>
    <row r="199" spans="1:13" ht="30" customHeight="1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</row>
    <row r="200" spans="1:13" ht="30" customHeight="1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</row>
    <row r="201" spans="1:13" ht="30" customHeight="1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1:13" ht="30" customHeight="1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13" ht="30" customHeight="1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13" ht="30" customHeight="1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13" ht="30" customHeight="1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13" ht="30" customHeight="1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13" ht="30" customHeight="1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13" ht="30" customHeight="1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30" customHeight="1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30" customHeight="1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30" customHeight="1" x14ac:dyDescent="0.3">
      <c r="A211" s="5" t="s">
        <v>72</v>
      </c>
      <c r="B211" s="6"/>
      <c r="C211" s="6"/>
      <c r="D211" s="6"/>
      <c r="E211" s="6"/>
      <c r="F211" s="8">
        <f>SUM(F187:F210)</f>
        <v>0</v>
      </c>
      <c r="G211" s="6"/>
      <c r="H211" s="8">
        <f>SUM(H187:H210)</f>
        <v>0</v>
      </c>
      <c r="I211" s="6"/>
      <c r="J211" s="8">
        <f>SUM(J187:J210)</f>
        <v>0</v>
      </c>
      <c r="K211" s="6"/>
      <c r="L211" s="8">
        <f>SUM(L187:L210)</f>
        <v>0</v>
      </c>
      <c r="M211" s="6"/>
      <c r="N211" t="s">
        <v>73</v>
      </c>
    </row>
    <row r="212" spans="1:48" ht="30" customHeight="1" x14ac:dyDescent="0.3">
      <c r="A212" s="5" t="s">
        <v>216</v>
      </c>
      <c r="B212" s="5" t="s">
        <v>52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Q212" s="1" t="s">
        <v>217</v>
      </c>
    </row>
    <row r="213" spans="1:48" ht="30" customHeight="1" x14ac:dyDescent="0.3">
      <c r="A213" s="5" t="s">
        <v>218</v>
      </c>
      <c r="B213" s="5" t="s">
        <v>219</v>
      </c>
      <c r="C213" s="5" t="s">
        <v>90</v>
      </c>
      <c r="D213" s="6">
        <v>89</v>
      </c>
      <c r="E213" s="8"/>
      <c r="F213" s="8">
        <f>TRUNC(E213*D213, 0)</f>
        <v>0</v>
      </c>
      <c r="G213" s="8"/>
      <c r="H213" s="8">
        <f>TRUNC(G213*D213, 0)</f>
        <v>0</v>
      </c>
      <c r="I213" s="8"/>
      <c r="J213" s="8">
        <f>TRUNC(I213*D213, 0)</f>
        <v>0</v>
      </c>
      <c r="K213" s="8">
        <f>TRUNC(E213+G213+I213, 0)</f>
        <v>0</v>
      </c>
      <c r="L213" s="8">
        <f>TRUNC(F213+H213+J213, 0)</f>
        <v>0</v>
      </c>
      <c r="M213" s="5" t="s">
        <v>52</v>
      </c>
      <c r="N213" s="1" t="s">
        <v>220</v>
      </c>
      <c r="O213" s="1" t="s">
        <v>52</v>
      </c>
      <c r="P213" s="1" t="s">
        <v>52</v>
      </c>
      <c r="Q213" s="1" t="s">
        <v>217</v>
      </c>
      <c r="R213" s="1" t="s">
        <v>64</v>
      </c>
      <c r="S213" s="1" t="s">
        <v>65</v>
      </c>
      <c r="T213" s="1" t="s">
        <v>65</v>
      </c>
      <c r="AR213" s="1" t="s">
        <v>52</v>
      </c>
      <c r="AS213" s="1" t="s">
        <v>52</v>
      </c>
      <c r="AU213" s="1" t="s">
        <v>221</v>
      </c>
      <c r="AV213">
        <v>356</v>
      </c>
    </row>
    <row r="214" spans="1:48" ht="30" customHeight="1" x14ac:dyDescent="0.3">
      <c r="A214" s="5" t="s">
        <v>222</v>
      </c>
      <c r="B214" s="5" t="s">
        <v>223</v>
      </c>
      <c r="C214" s="5" t="s">
        <v>90</v>
      </c>
      <c r="D214" s="6">
        <v>69</v>
      </c>
      <c r="E214" s="8"/>
      <c r="F214" s="8">
        <f>TRUNC(E214*D214, 0)</f>
        <v>0</v>
      </c>
      <c r="G214" s="8"/>
      <c r="H214" s="8">
        <f>TRUNC(G214*D214, 0)</f>
        <v>0</v>
      </c>
      <c r="I214" s="8"/>
      <c r="J214" s="8">
        <f>TRUNC(I214*D214, 0)</f>
        <v>0</v>
      </c>
      <c r="K214" s="8">
        <f>TRUNC(E214+G214+I214, 0)</f>
        <v>0</v>
      </c>
      <c r="L214" s="8">
        <f>TRUNC(F214+H214+J214, 0)</f>
        <v>0</v>
      </c>
      <c r="M214" s="5" t="s">
        <v>52</v>
      </c>
      <c r="N214" s="1" t="s">
        <v>224</v>
      </c>
      <c r="O214" s="1" t="s">
        <v>52</v>
      </c>
      <c r="P214" s="1" t="s">
        <v>52</v>
      </c>
      <c r="Q214" s="1" t="s">
        <v>217</v>
      </c>
      <c r="R214" s="1" t="s">
        <v>64</v>
      </c>
      <c r="S214" s="1" t="s">
        <v>65</v>
      </c>
      <c r="T214" s="1" t="s">
        <v>65</v>
      </c>
      <c r="AR214" s="1" t="s">
        <v>52</v>
      </c>
      <c r="AS214" s="1" t="s">
        <v>52</v>
      </c>
      <c r="AU214" s="1" t="s">
        <v>225</v>
      </c>
      <c r="AV214">
        <v>349</v>
      </c>
    </row>
    <row r="215" spans="1:48" ht="30" customHeight="1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8" ht="30" customHeight="1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8" ht="30" customHeight="1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8" ht="30" customHeight="1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48" ht="30" customHeight="1" x14ac:dyDescent="0.3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</row>
    <row r="220" spans="1:48" ht="30" customHeight="1" x14ac:dyDescent="0.3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</row>
    <row r="221" spans="1:48" ht="30" customHeight="1" x14ac:dyDescent="0.3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</row>
    <row r="222" spans="1:48" ht="30" customHeight="1" x14ac:dyDescent="0.3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</row>
    <row r="223" spans="1:48" ht="30" customHeight="1" x14ac:dyDescent="0.3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</row>
    <row r="224" spans="1:48" ht="30" customHeight="1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</row>
    <row r="225" spans="1:14" ht="30" customHeight="1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</row>
    <row r="226" spans="1:14" ht="30" customHeight="1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</row>
    <row r="227" spans="1:14" ht="30" customHeight="1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14" ht="30" customHeight="1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14" ht="30" customHeight="1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14" ht="30" customHeight="1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14" ht="30" customHeight="1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14" ht="30" customHeight="1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14" ht="30" customHeight="1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14" ht="30" customHeight="1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14" ht="30" customHeight="1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14" ht="30" customHeight="1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14" ht="30" customHeight="1" x14ac:dyDescent="0.3">
      <c r="A237" s="5" t="s">
        <v>72</v>
      </c>
      <c r="B237" s="6"/>
      <c r="C237" s="6"/>
      <c r="D237" s="6"/>
      <c r="E237" s="6"/>
      <c r="F237" s="8">
        <f>SUM(F213:F236)</f>
        <v>0</v>
      </c>
      <c r="G237" s="6"/>
      <c r="H237" s="8">
        <f>SUM(H213:H236)</f>
        <v>0</v>
      </c>
      <c r="I237" s="6"/>
      <c r="J237" s="8">
        <f>SUM(J213:J236)</f>
        <v>0</v>
      </c>
      <c r="K237" s="6"/>
      <c r="L237" s="8">
        <f>SUM(L213:L236)</f>
        <v>0</v>
      </c>
      <c r="M237" s="6"/>
      <c r="N237" t="s">
        <v>73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  <rowBreaks count="9" manualBreakCount="9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"/>
  <sheetViews>
    <sheetView view="pageBreakPreview" topLeftCell="B1" zoomScale="60" zoomScaleNormal="100" workbookViewId="0">
      <selection sqref="A1:L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33" t="s">
        <v>234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30" customHeight="1" x14ac:dyDescent="0.3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30" customHeight="1" x14ac:dyDescent="0.3">
      <c r="A3" s="2" t="s">
        <v>226</v>
      </c>
      <c r="B3" s="2" t="s">
        <v>2</v>
      </c>
      <c r="C3" s="2" t="s">
        <v>3</v>
      </c>
      <c r="D3" s="2" t="s">
        <v>4</v>
      </c>
      <c r="E3" s="2" t="s">
        <v>227</v>
      </c>
      <c r="F3" s="2" t="s">
        <v>228</v>
      </c>
      <c r="G3" s="2" t="s">
        <v>229</v>
      </c>
      <c r="H3" s="2" t="s">
        <v>230</v>
      </c>
      <c r="I3" s="2" t="s">
        <v>231</v>
      </c>
      <c r="J3" s="2" t="s">
        <v>235</v>
      </c>
      <c r="K3" s="2" t="s">
        <v>236</v>
      </c>
      <c r="L3" s="2" t="s">
        <v>233</v>
      </c>
    </row>
    <row r="4" spans="1:12" ht="30" customHeight="1" x14ac:dyDescent="0.3">
      <c r="A4" s="5" t="s">
        <v>52</v>
      </c>
      <c r="B4" s="5" t="s">
        <v>52</v>
      </c>
      <c r="C4" s="5" t="s">
        <v>52</v>
      </c>
      <c r="D4" s="5" t="s">
        <v>52</v>
      </c>
      <c r="E4" s="10"/>
      <c r="F4" s="10"/>
      <c r="G4" s="10"/>
      <c r="H4" s="10"/>
      <c r="I4" s="5" t="s">
        <v>52</v>
      </c>
      <c r="J4" s="5" t="s">
        <v>52</v>
      </c>
      <c r="K4" s="5" t="s">
        <v>52</v>
      </c>
      <c r="L4" s="5" t="s">
        <v>52</v>
      </c>
    </row>
  </sheetData>
  <mergeCells count="2">
    <mergeCell ref="A1:L1"/>
    <mergeCell ref="A2:L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"/>
  <sheetViews>
    <sheetView view="pageBreakPreview" zoomScale="60" zoomScaleNormal="100" workbookViewId="0">
      <selection sqref="A1:F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33" t="s">
        <v>237</v>
      </c>
      <c r="B1" s="33"/>
      <c r="C1" s="33"/>
      <c r="D1" s="33"/>
      <c r="E1" s="33"/>
      <c r="F1" s="33"/>
    </row>
    <row r="2" spans="1:12" ht="30" customHeight="1" x14ac:dyDescent="0.3">
      <c r="A2" s="27" t="s">
        <v>1</v>
      </c>
      <c r="B2" s="27"/>
      <c r="C2" s="27"/>
      <c r="D2" s="27"/>
      <c r="E2" s="27"/>
      <c r="F2" s="27"/>
    </row>
    <row r="3" spans="1:12" ht="30" customHeight="1" x14ac:dyDescent="0.3">
      <c r="A3" s="2" t="s">
        <v>238</v>
      </c>
      <c r="B3" s="2" t="s">
        <v>227</v>
      </c>
      <c r="C3" s="2" t="s">
        <v>228</v>
      </c>
      <c r="D3" s="2" t="s">
        <v>229</v>
      </c>
      <c r="E3" s="2" t="s">
        <v>230</v>
      </c>
      <c r="F3" s="2" t="s">
        <v>235</v>
      </c>
      <c r="G3" s="1" t="s">
        <v>236</v>
      </c>
      <c r="H3" s="1" t="s">
        <v>239</v>
      </c>
      <c r="I3" s="1" t="s">
        <v>240</v>
      </c>
      <c r="J3" s="1" t="s">
        <v>241</v>
      </c>
      <c r="K3" s="1" t="s">
        <v>4</v>
      </c>
      <c r="L3" s="1" t="s">
        <v>5</v>
      </c>
    </row>
    <row r="4" spans="1:12" ht="20.100000000000001" customHeight="1" x14ac:dyDescent="0.3">
      <c r="A4" s="11" t="s">
        <v>242</v>
      </c>
      <c r="B4" s="11"/>
      <c r="C4" s="11"/>
      <c r="D4" s="11"/>
      <c r="E4" s="11"/>
      <c r="F4" s="12" t="s">
        <v>52</v>
      </c>
      <c r="G4" s="1" t="s">
        <v>52</v>
      </c>
      <c r="I4" s="1" t="s">
        <v>52</v>
      </c>
      <c r="J4" s="1" t="s">
        <v>52</v>
      </c>
      <c r="K4" s="1" t="s">
        <v>52</v>
      </c>
    </row>
    <row r="5" spans="1:12" ht="20.100000000000001" customHeight="1" x14ac:dyDescent="0.3">
      <c r="A5" s="13" t="s">
        <v>52</v>
      </c>
      <c r="B5" s="14"/>
      <c r="C5" s="14"/>
      <c r="D5" s="14"/>
      <c r="E5" s="14"/>
      <c r="F5" s="13" t="s">
        <v>52</v>
      </c>
      <c r="G5" s="1" t="s">
        <v>52</v>
      </c>
      <c r="H5" s="1" t="s">
        <v>52</v>
      </c>
      <c r="I5" s="1" t="s">
        <v>52</v>
      </c>
      <c r="J5" s="1" t="s">
        <v>52</v>
      </c>
      <c r="K5" s="1" t="s">
        <v>52</v>
      </c>
    </row>
    <row r="6" spans="1:12" ht="20.100000000000001" customHeight="1" x14ac:dyDescent="0.3">
      <c r="A6" s="15" t="s">
        <v>243</v>
      </c>
      <c r="B6" s="16"/>
      <c r="C6" s="16"/>
      <c r="D6" s="16"/>
      <c r="E6" s="16">
        <v>0</v>
      </c>
      <c r="F6" s="17"/>
    </row>
  </sheetData>
  <mergeCells count="2">
    <mergeCell ref="A1:F1"/>
    <mergeCell ref="A2:F2"/>
  </mergeCells>
  <phoneticPr fontId="1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원가계산서</vt:lpstr>
      <vt:lpstr>공종별집계표</vt:lpstr>
      <vt:lpstr>공종별내역서</vt:lpstr>
      <vt:lpstr>중기단가목록</vt:lpstr>
      <vt:lpstr>중기단가산출서</vt:lpstr>
      <vt:lpstr>공종별내역서!Print_Area</vt:lpstr>
      <vt:lpstr>공종별집계표!Print_Area</vt:lpstr>
      <vt:lpstr>중기단가목록!Print_Area</vt:lpstr>
      <vt:lpstr>중기단가산출서!Print_Area</vt:lpstr>
      <vt:lpstr>공종별내역서!Print_Titles</vt:lpstr>
      <vt:lpstr>공종별집계표!Print_Titles</vt:lpstr>
      <vt:lpstr>원가계산서!Print_Titles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2023-07-19T04:14:45Z</cp:lastPrinted>
  <dcterms:created xsi:type="dcterms:W3CDTF">2023-07-19T01:54:01Z</dcterms:created>
  <dcterms:modified xsi:type="dcterms:W3CDTF">2023-07-21T04:58:06Z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8">
    <vt:lpwstr>eyJub2RlMSI6eyJkc2QiOiIwMTAwMDAwMDAwMDAyNjQzIiwibG9nVGltZSI6IjIwMjMtMDctMjFUMDQ6NTk6NDBaIiwicElEIjo0MTk0MzA0LCJ0cmFjZUlkIjoiRTBBOThCN0U1RjRCNDU2OUI3RTNBRTYwN0NGNjJDNTkiLCJ1c2VyQ29kZSI6IjIyMTIwMiJ9LCJub2RlMiI6eyJkc2QiOiIwMTAwMDAwMDAwMDAyNjQzIiwibG9nVGltZSI6IjIwMjMtMDctMjFUMDQ6NTk6NDBaIiwicElEIjo0MTk0MzA0LCJ0cmFjZUlkIjoiRTBBOThCN0U1RjRCNDU2OUI3RTNBRTYwN0NGNjJDNTkiLCJ1c2VyQ29kZSI6IjIyMTIwMiJ9LCJub2RlMyI6eyJkc2QiOiIwMDAwMDAwMDAwMDAwMDAwIiwibG9nVGltZSI6IjIwMjMtMDctMjFUMDQ6NTk6NDRaIiwicElEIjoyMDQ4LCJ0cmFjZUlkIjoiNTJGRkI1OTdDNEM3NDY5MjlBRUIxN0E2OEI4RUE3OTkiLCJ1c2VyQ29kZSI6IjIyMTIwMiJ9LCJub2RlNCI6eyJkc2QiOiIwMTAwMDAwMDAwMDAyNjQzIiwibG9nVGltZSI6IjIwMjMtMDctMjFUMDU6MDc6MjBaIiwicElEIjo0MTk0MzA0LCJ0cmFjZUlkIjoiNTg0NDdERUM4OTgzNEIzMUI5NjA4NkVBNzJDMDIxQzkiLCJ1c2VyQ29kZSI6IjIyMTIwMiJ9LCJub2RlNSI6eyJkc2QiOiIwMDAwMDAwMDAwMDAwMDAwIiwibG9nVGltZSI6IjIwMjMtMDctMjFUMDU6MDc6MjVaIiwicElEIjoyMDQ4LCJ0cmFjZUlkIjoiMEEwNUFBMkE0NjE5NEYyRUI2MjZGRUI4RDIyMTEwRDkiLCJ1c2VyQ29kZSI6IjIyMTIwMiJ9LCJub2RlQ291bnQiOjR9</vt:lpwstr>
  </property>
  <property fmtid="{D5CDD505-2E9C-101B-9397-08002B2CF9AE}" name="FDRClass" pid="9">
    <vt:lpwstr>0</vt:lpwstr>
  </property>
  <property fmtid="{D5CDD505-2E9C-101B-9397-08002B2CF9AE}" name="FDRSet" pid="10">
    <vt:lpwstr>manual</vt:lpwstr>
  </property>
</Properties>
</file>